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3-01" sheetId="2" r:id="rId2"/>
    <sheet name="PS 1501" sheetId="3" r:id="rId3"/>
    <sheet name="PS 1701" sheetId="4" r:id="rId4"/>
    <sheet name="SO 2101" sheetId="5" r:id="rId5"/>
    <sheet name="SO 2102" sheetId="6" r:id="rId6"/>
    <sheet name="SO 2301" sheetId="7" r:id="rId7"/>
    <sheet name="SO 2401" sheetId="8" r:id="rId8"/>
    <sheet name="SO 2501" sheetId="9" r:id="rId9"/>
    <sheet name="SO 2601" sheetId="10" r:id="rId10"/>
    <sheet name="SO 98-98" sheetId="11" r:id="rId11"/>
  </sheets>
  <definedNames/>
  <calcPr fullCalcOnLoad="1"/>
</workbook>
</file>

<file path=xl/sharedStrings.xml><?xml version="1.0" encoding="utf-8"?>
<sst xmlns="http://schemas.openxmlformats.org/spreadsheetml/2006/main" count="6585" uniqueCount="1260">
  <si>
    <t>Aspe</t>
  </si>
  <si>
    <t>Rekapitulace ceny</t>
  </si>
  <si>
    <t>S631900225-zm01</t>
  </si>
  <si>
    <t>Rekonstrukce a rozšíření přejezdu v km 4,233 (P1417) trati Číčenice - Volary</t>
  </si>
  <si>
    <t>ZŘ</t>
  </si>
  <si>
    <t>20230302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</si>
  <si>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</si>
  <si>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</si>
  <si>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</si>
  <si>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</si>
  <si>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</si>
  <si>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</si>
  <si>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</si>
  <si>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</si>
  <si>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</si>
  <si>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</si>
  <si>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13-01</t>
  </si>
  <si>
    <t>P1417, výstavba PZS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</si>
  <si>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</si>
  <si>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</si>
  <si>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</si>
  <si>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</si>
  <si>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</si>
  <si>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</si>
  <si>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</si>
  <si>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</si>
  <si>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</si>
  <si>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</si>
  <si>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</si>
  <si>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</si>
  <si>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</si>
  <si>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</si>
  <si>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</si>
  <si>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</si>
  <si>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</si>
  <si>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</si>
  <si>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</si>
  <si>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</si>
  <si>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</si>
  <si>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</si>
  <si>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</si>
  <si>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</si>
  <si>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</si>
  <si>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</si>
  <si>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</si>
  <si>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13-01</t>
  </si>
  <si>
    <t>SD</t>
  </si>
  <si>
    <t>01</t>
  </si>
  <si>
    <t>DEFINITIVNÍ STAV</t>
  </si>
  <si>
    <t>P</t>
  </si>
  <si>
    <t>1</t>
  </si>
  <si>
    <t>R015111</t>
  </si>
  <si>
    <t/>
  </si>
  <si>
    <t>POPLATKY ZA LIKVIDACI ODPADŮ NEKONTAMINOVANÝCH - 17 05 04 VYTĚŽENÉ ZEMINY A HORNINY - I. TŘÍDA TĚŽITELNOSTI VČETNĚ DOPRAV VČETNĚ DOPRAVY</t>
  </si>
  <si>
    <t>T</t>
  </si>
  <si>
    <t>R-položka</t>
  </si>
  <si>
    <t>PP</t>
  </si>
  <si>
    <t>VV</t>
  </si>
  <si>
    <t>TS</t>
  </si>
  <si>
    <t>1. Položka obsahuje:  
 - veškeré poplatky provozovateli skládky, recyklační linky nebo jiného zařízení na zpracování nebo likvidaci odpadů související s převzetím, uložením, zpracováním nebo likvidací odpadu,  
 - náklady spojené s dopravou odpadu z místa stavby na místo převzetí provozovatelem skládky, recyklační linky nebo jiného zařízení na zpracování nebo likvidaci odpadů,  
 - náklady spojené s vyložením a manipulací s materiálem v místě skládky.  
2. Položka neobsahuje:  
 - náklady spojené s naložením a manipulací s materiálem.  
3. Způsob měření:   
 - měrná jednotka tuna určující množství odpadu vytříděného v souladu se zákonem č. 541/2021 Sb., o nakládání s odpady, v platném znění</t>
  </si>
  <si>
    <t>R015112</t>
  </si>
  <si>
    <t>POPLATKY ZA LIKVIDACI ODPADŮ NEKONTAMINOVANÝCH - 17 05 04 VYTĚŽENÉ ZEMINY A HORNINY - II. TŘÍDA TĚŽITELNOSTI VČETNĚ DOPRAV VČETNĚ DOPRAVY</t>
  </si>
  <si>
    <t>R015130</t>
  </si>
  <si>
    <t>POPLATKY ZA LIKVIDACI ODPADŮ NEKONTAMINOVANÝCH - 17 03 02 VYBOURANÝ ASFALTOVÝ BETON BEZ DEHTU VČETNĚ DOPRAV VČETNĚ DOPRAVY</t>
  </si>
  <si>
    <t>4</t>
  </si>
  <si>
    <t>R015240</t>
  </si>
  <si>
    <t>POPLATKY ZA LIKVIDACI ODPADŮ NEKONTAMINOVANÝCH - 20 03 99 ODPAD PODOBNÝ KOMUNÁLNÍMU ODPADU VČETNĚ DOPRAV VČETNĚ DOPRAVY</t>
  </si>
  <si>
    <t>5</t>
  </si>
  <si>
    <t>R015310</t>
  </si>
  <si>
    <t>POPLATKY ZA LIKVIDACI ODPADŮ NEKONTAMINOVANÝCH - 16 02 14 ELEKTROŠROT (VYŘAZENÁ EL. ZAŘÍZENÍ A PŘÍSTR. - AL, CU A VZ. KOVY) VČETNĚ DOPRAV VČETNĚ DOPRA</t>
  </si>
  <si>
    <t>6</t>
  </si>
  <si>
    <t>R015420</t>
  </si>
  <si>
    <t>POPLATKY ZA LIKVIDACI ODPADŮ NEKONTAMINOVANÝCH - 17 06 04 ZBYTKY IZOLAČNÍCH MATERIÁLŮ VČETNĚ DOPRAV VČETNĚ DOPRAVY</t>
  </si>
  <si>
    <t>7</t>
  </si>
  <si>
    <t>R015590</t>
  </si>
  <si>
    <t>POPLATKY ZA LIKVIDACI ODPADŮ NEBEZPEČNÝCH - 08 01 11* ODPADNÍ NÁTĚROVÉ HMOTY VČETNĚ DOPRAV VČETNĚ DOPRAVY</t>
  </si>
  <si>
    <t>8</t>
  </si>
  <si>
    <t>R015640</t>
  </si>
  <si>
    <t>POPLATKY ZA LIKVIDACI ODPADŮ NEBEZPEČNÝCH - 16 06 01* OLOVĚNÉ AKUMULÁTORY VČETNĚ DOPRAV VČETNĚ DOPRAVY</t>
  </si>
  <si>
    <t>9</t>
  </si>
  <si>
    <t>R015670</t>
  </si>
  <si>
    <t>POPLATKY ZA LIKVIDACI ODPADŮ NEBEZPEČNÝCH - 17 01 06* KONTAMINOVANÁ STAVEBNÍ SUŤ A BETONY Z DEMOLIC VČETNĚ DOPRAV VČETNĚ DOPRAVY</t>
  </si>
  <si>
    <t>10</t>
  </si>
  <si>
    <t>132737</t>
  </si>
  <si>
    <t>HLOUBENÍ RÝH ŠÍŘ DO 2M PAŽ I NEPAŽ TŘ. I, ODVOZ DO 16KM</t>
  </si>
  <si>
    <t>M3</t>
  </si>
  <si>
    <t>2022_OTSKP</t>
  </si>
  <si>
    <t>Technická specifikace položky odpovídá příslušné cenové soustavě.</t>
  </si>
  <si>
    <t>11</t>
  </si>
  <si>
    <t>132837</t>
  </si>
  <si>
    <t>HLOUBENÍ RÝH ŠÍŘ DO 2M PAŽ I NEPAŽ TŘ. II, ODVOZ DO 16KM</t>
  </si>
  <si>
    <t>12</t>
  </si>
  <si>
    <t>14173</t>
  </si>
  <si>
    <t>PROTLAČOVÁNÍ POTRUBÍ Z PLAST HMOT DN DO 200MM</t>
  </si>
  <si>
    <t>M</t>
  </si>
  <si>
    <t>13</t>
  </si>
  <si>
    <t>702111</t>
  </si>
  <si>
    <t>KABELOVÝ ŽLAB ZEMNÍ VČETNĚ KRYTU SVĚTLÉ ŠÍŘKY DO 120 MM</t>
  </si>
  <si>
    <t>14</t>
  </si>
  <si>
    <t>702112</t>
  </si>
  <si>
    <t>KABELOVÝ ŽLAB ZEMNÍ VČETNĚ KRYTU SVĚTLÉ ŠÍŘKY PŘES 120 DO 250 MM</t>
  </si>
  <si>
    <t>15</t>
  </si>
  <si>
    <t>702212</t>
  </si>
  <si>
    <t>KABELOVÁ CHRÁNIČKA ZEMNÍ DN PŘES 100 DO 200 MM</t>
  </si>
  <si>
    <t>16</t>
  </si>
  <si>
    <t>702312</t>
  </si>
  <si>
    <t>ZAKRYTÍ KABELŮ VÝSTRAŽNOU FÓLIÍ ŠÍŘKY PŘES 20 DO 40 CM</t>
  </si>
  <si>
    <t>17</t>
  </si>
  <si>
    <t>702522</t>
  </si>
  <si>
    <t>PRŮRAZ ZDIVEM (PŘÍČKOU) BETONOVÝM TLOUŠŤKY PŘES 45 DO 60 CM</t>
  </si>
  <si>
    <t>KUS</t>
  </si>
  <si>
    <t>18</t>
  </si>
  <si>
    <t>703755</t>
  </si>
  <si>
    <t>PROTIPOŽÁRNÍ UCPÁVKA PROSTUPU KABELOVÉHO PR. DO 200MM, DO EI 90 MIN.</t>
  </si>
  <si>
    <t>19</t>
  </si>
  <si>
    <t>709110</t>
  </si>
  <si>
    <t>PROVIZORNÍ ZAJIŠTĚNÍ KABELU VE VÝKOPU</t>
  </si>
  <si>
    <t>20</t>
  </si>
  <si>
    <t>742G42</t>
  </si>
  <si>
    <t>KABEL NN DVOU- A TŘÍŽÍLOVÝ CU FLEXIBILNÍ OD 4 DO 16 MM2</t>
  </si>
  <si>
    <t>21</t>
  </si>
  <si>
    <t>742H12</t>
  </si>
  <si>
    <t>KABEL NN ČTYŘ- A PĚTIŽÍLOVÝ CU S PLASTOVOU IZOLACÍ OD 4 DO 16 MM2</t>
  </si>
  <si>
    <t>22</t>
  </si>
  <si>
    <t>75A131</t>
  </si>
  <si>
    <t>KABEL METALICKÝ DVOUPLÁŠŤOVÝ DO 12 PÁRŮ - DODÁVKA</t>
  </si>
  <si>
    <t>KMPÁR</t>
  </si>
  <si>
    <t>23</t>
  </si>
  <si>
    <t>75A141</t>
  </si>
  <si>
    <t>KABEL METALICKÝ DVOUPLÁŠŤOVÝ PŘES 12 PÁRŮ - DODÁVKA</t>
  </si>
  <si>
    <t>24</t>
  </si>
  <si>
    <t>75A217</t>
  </si>
  <si>
    <t>ZATAŽENÍ A SPOJKOVÁNÍ KABELŮ DO 12 PÁRŮ - MONTÁŽ</t>
  </si>
  <si>
    <t>25</t>
  </si>
  <si>
    <t>75A227</t>
  </si>
  <si>
    <t>ZATAŽENÍ A SPOJKOVÁNÍ KABELŮ PŘES 12 PÁRŮ - MONTÁŽ</t>
  </si>
  <si>
    <t>26</t>
  </si>
  <si>
    <t>75A311</t>
  </si>
  <si>
    <t>KABELOVÁ FORMA (UKONČENÍ KABELŮ) PRO KABELY ZABEZPEČOVACÍ DO 12 PÁRŮ</t>
  </si>
  <si>
    <t>27</t>
  </si>
  <si>
    <t>75A312</t>
  </si>
  <si>
    <t>KABELOVÁ FORMA (UKONČENÍ KABELŮ) PRO KABELY ZABEZPEČOVACÍ PŘES 12 PÁRŮ</t>
  </si>
  <si>
    <t>28</t>
  </si>
  <si>
    <t>75A321</t>
  </si>
  <si>
    <t>SPOJKA ROVNÁ PRO PLASTOVÉ KABELY S JÁDRY O PRŮMĚRU 1 MM2 DO 12 PÁRŮ</t>
  </si>
  <si>
    <t>29</t>
  </si>
  <si>
    <t>75A322</t>
  </si>
  <si>
    <t>SPOJKA ROVNÁ PRO PLASTOVÉ KABELY S JÁDRY O PRŮMĚRU 1 MM2 PŘES 12 PÁRŮ</t>
  </si>
  <si>
    <t>30</t>
  </si>
  <si>
    <t>75A410</t>
  </si>
  <si>
    <t>OZNAČENÍ KABELŮ ZNAČKOVACÍ KABELOVÝM ŠTÍTKEM</t>
  </si>
  <si>
    <t>31</t>
  </si>
  <si>
    <t>75B111</t>
  </si>
  <si>
    <t>VNITŘNÍ KABELOVÉ ROZVODY DO 20 KABELŮ - DODÁVKA</t>
  </si>
  <si>
    <t>32</t>
  </si>
  <si>
    <t>75B117</t>
  </si>
  <si>
    <t>VNITŘNÍ KABELOVÉ ROZVODY DO 20 KABELŮ - MONTÁŽ</t>
  </si>
  <si>
    <t>33</t>
  </si>
  <si>
    <t>75B118</t>
  </si>
  <si>
    <t>VNITŘNÍ KABELOVÉ ROZVODY DO 20 KABELŮ - DEMONTÁŽ</t>
  </si>
  <si>
    <t>34</t>
  </si>
  <si>
    <t>75B219</t>
  </si>
  <si>
    <t>JEDNOTNÉ OVLÁDACÍ PRACOVIŠTĚ (JOP), TECHNOLOGIE, NEZÁLOHOVANÉ - ÚPRAVA</t>
  </si>
  <si>
    <t>35</t>
  </si>
  <si>
    <t>75B351</t>
  </si>
  <si>
    <t>KONTROLNÍ SKŘÍŇ S POMOCNÝMI TLAČÍTKY - DODÁVKA</t>
  </si>
  <si>
    <t>36</t>
  </si>
  <si>
    <t>75B357</t>
  </si>
  <si>
    <t>KONTROLNÍ SKŘÍŇ S POMOCNÝMI TLAČÍTKY - MONTÁŽ</t>
  </si>
  <si>
    <t>37</t>
  </si>
  <si>
    <t>75B369</t>
  </si>
  <si>
    <t>KOLEJOVÁ DESKA - ÚPRAVA</t>
  </si>
  <si>
    <t>38</t>
  </si>
  <si>
    <t>75B951</t>
  </si>
  <si>
    <t>SW PRO ELEKTRONICKÉ PŘEJEZDOVÉ ZABEZPEČOVACÍ ZAŘÍZENÍ NA JEDNOKOLEJNÉ TRATI - DODÁVKA</t>
  </si>
  <si>
    <t>39</t>
  </si>
  <si>
    <t>75B957</t>
  </si>
  <si>
    <t>SW PRO ELEKTRONICKÉ PŘEJEZDOVÉ ZABEZPEČOVACÍ ZAŘÍZENÍ NA JEDNOKOLEJNÉ TRATI - MONTÁŽ</t>
  </si>
  <si>
    <t>40</t>
  </si>
  <si>
    <t>75B999</t>
  </si>
  <si>
    <t>SW PRO DOZ JEDNÉ STANICE - ÚPRAVA</t>
  </si>
  <si>
    <t>41</t>
  </si>
  <si>
    <t>75C517</t>
  </si>
  <si>
    <t>STOŽÁROVÉ NÁVĚSTIDLO DO DVOU SVĚTEL - MONTÁŽ</t>
  </si>
  <si>
    <t>42</t>
  </si>
  <si>
    <t>75C518</t>
  </si>
  <si>
    <t>STOŽÁROVÉ NÁVĚSTIDLO DO DVOU SVĚTEL - DEMONTÁŽ</t>
  </si>
  <si>
    <t>43</t>
  </si>
  <si>
    <t>75C727</t>
  </si>
  <si>
    <t>VZDÁLENOSTNÍ UPOZORNOVADLO, NEPROMĚNNÉ NÁVĚSTIDLO SE ZÁKLADEM - MONTÁŽ</t>
  </si>
  <si>
    <t>44</t>
  </si>
  <si>
    <t>75C728</t>
  </si>
  <si>
    <t>VZDÁLENOSTNÍ UPOZORNOVADLO, NEPROMĚNNÉ NÁVĚSTIDLO SE ZÁKLADEM - DEMONTÁŽ</t>
  </si>
  <si>
    <t>45</t>
  </si>
  <si>
    <t>75C871</t>
  </si>
  <si>
    <t>KOLEJOVÁ PROPOJKA VÝHYBKOVÁ - DODÁVKA</t>
  </si>
  <si>
    <t>46</t>
  </si>
  <si>
    <t>75C877</t>
  </si>
  <si>
    <t>KOLEJOVÁ PROPOJKA VÝHYBKOVÁ - MONTÁŽ</t>
  </si>
  <si>
    <t>47</t>
  </si>
  <si>
    <t>75C878</t>
  </si>
  <si>
    <t>KOLEJOVÁ PROPOJKA VÝHYBKOVÁ - DEMONTÁŽ</t>
  </si>
  <si>
    <t>48</t>
  </si>
  <si>
    <t>75C917</t>
  </si>
  <si>
    <t>SNÍMAČ POČÍTAČE NÁPRAV - MONTÁŽ</t>
  </si>
  <si>
    <t>49</t>
  </si>
  <si>
    <t>75C918</t>
  </si>
  <si>
    <t>SNÍMAČ POČÍTAČE NÁPRAV - DEMONTÁŽ</t>
  </si>
  <si>
    <t>50</t>
  </si>
  <si>
    <t>75C931</t>
  </si>
  <si>
    <t>SKŘÍŇ S POČÍTAČI NÁPRAV 8 BODŮ/7 ÚSEKŮ - DODÁVKA</t>
  </si>
  <si>
    <t>51</t>
  </si>
  <si>
    <t>75C937</t>
  </si>
  <si>
    <t>SKŘÍŇ S POČÍTAČI NÁPRAV 8 BODŮ/7 ÚSEKŮ - MONTÁŽ</t>
  </si>
  <si>
    <t>52</t>
  </si>
  <si>
    <t>75C941</t>
  </si>
  <si>
    <t>DOŘEŠENÍ DALŠÍHO JEDNOHO BODU VE SKŘÍNI S POČÍTAČI NÁPRAV - DODÁVKA</t>
  </si>
  <si>
    <t>53</t>
  </si>
  <si>
    <t>75D118</t>
  </si>
  <si>
    <t>SKŘÍŇ LOGIKY RELÉOVÉHO PŘEJEZDOVÉHO ZABEZPEČOVACÍHO ZAŘÍZENÍ - DEMONTÁŽ</t>
  </si>
  <si>
    <t>54</t>
  </si>
  <si>
    <t>75D121</t>
  </si>
  <si>
    <t>SKŘÍŇ LOGIKY ELEKTRONICKÉHO PŘEJEZDOVÉHO ZABEZPEČOVACÍHO ZAŘÍZENÍ - DODÁVKA</t>
  </si>
  <si>
    <t>55</t>
  </si>
  <si>
    <t>75D127</t>
  </si>
  <si>
    <t>SKŘÍŇ LOGIKY ELEKTRONICKÉHO PŘEJEZDOVÉHO ZABEZPEČOVACÍHO ZAŘÍZENÍ - MONTÁŽ</t>
  </si>
  <si>
    <t>56</t>
  </si>
  <si>
    <t>75D161</t>
  </si>
  <si>
    <t>RELÉOVÝ DOMEK (DO 18 M2) PREFABRIKOVANÝ, IZOLOVANÝ, S KLIMATIZACÍ A VNITŘNÍ KABELIZACÍ - DODÁVKA</t>
  </si>
  <si>
    <t>57</t>
  </si>
  <si>
    <t>75D167</t>
  </si>
  <si>
    <t>RELÉOVÝ DOMEK (DO 18 M2) PREFABRIKOVANÝ - MONTÁŽ</t>
  </si>
  <si>
    <t>58</t>
  </si>
  <si>
    <t>75D168</t>
  </si>
  <si>
    <t>RELÉOVÝ DOMEK (DO 18 M2) PREFABRIKOVANÝ - DEMONTÁŽ</t>
  </si>
  <si>
    <t>59</t>
  </si>
  <si>
    <t>75D181</t>
  </si>
  <si>
    <t>NAPÁJECÍ SKŘÍŇ PŘEJEZDOVÉHO ZABEZPEČOVACÍHO ZAŘÍZENÍ - DODÁVKA</t>
  </si>
  <si>
    <t>60</t>
  </si>
  <si>
    <t>75D187</t>
  </si>
  <si>
    <t>NAPÁJECÍ SKŘÍŇ PŘEJEZDOVÉHO ZABEZPEČOVACÍHO ZAŘÍZENÍ - MONTÁŽ</t>
  </si>
  <si>
    <t>61</t>
  </si>
  <si>
    <t>75D188</t>
  </si>
  <si>
    <t>NAPÁJECÍ SKŘÍŇ PŘEJEZDOVÉHO ZABEZPEČOVACÍHO ZAŘÍZENÍ - DEMONTÁŽ</t>
  </si>
  <si>
    <t>62</t>
  </si>
  <si>
    <t>75D211</t>
  </si>
  <si>
    <t>VÝSTRAŽNÍK SE ZÁVOROU, 1 SKŘÍŇ - DODÁVKA</t>
  </si>
  <si>
    <t>63</t>
  </si>
  <si>
    <t>75D217</t>
  </si>
  <si>
    <t>VÝSTRAŽNÍK SE ZÁVOROU, 1 SKŘÍŇ - MONTÁŽ</t>
  </si>
  <si>
    <t>64</t>
  </si>
  <si>
    <t>75D228</t>
  </si>
  <si>
    <t>VÝSTRAŽNÍK BEZ ZÁVORY, 1 SKŘÍŇ - DEMONTÁŽ</t>
  </si>
  <si>
    <t>65</t>
  </si>
  <si>
    <t>75D231</t>
  </si>
  <si>
    <t>VÝSTRAŽNÍK SE ZÁVOROU, 2 SKŘÍNĚ - DODÁVKA</t>
  </si>
  <si>
    <t>66</t>
  </si>
  <si>
    <t>75D237</t>
  </si>
  <si>
    <t>VÝSTRAŽNÍK SE ZÁVOROU, 2 SKŘÍNĚ - MONTÁŽ</t>
  </si>
  <si>
    <t>67</t>
  </si>
  <si>
    <t>75D248</t>
  </si>
  <si>
    <t>VÝSTRAŽNÍK BEZ ZÁVORY, 2 SKŘÍNĚ - DEMONTÁŽ</t>
  </si>
  <si>
    <t>68</t>
  </si>
  <si>
    <t>75D267</t>
  </si>
  <si>
    <t>PŘEJEZDNÍK - MONTÁŽ</t>
  </si>
  <si>
    <t>69</t>
  </si>
  <si>
    <t>75D268</t>
  </si>
  <si>
    <t>PŘEJEZDNÍK - DEMONTÁŽ</t>
  </si>
  <si>
    <t>70</t>
  </si>
  <si>
    <t>75D271</t>
  </si>
  <si>
    <t>ZAŘÍZENÍ (PZZ) PRO NEVIDOMÉ - DODÁVKA</t>
  </si>
  <si>
    <t>71</t>
  </si>
  <si>
    <t>75D277</t>
  </si>
  <si>
    <t>ZAŘÍZENÍ (PZZ) PRO NEVIDOMÉ - MONTÁŽ</t>
  </si>
  <si>
    <t>72</t>
  </si>
  <si>
    <t>75E117</t>
  </si>
  <si>
    <t>DOZOR PRACOVNÍKŮ PROVOZOVATELE PŘI PRÁCI NA ŽIVÉM ZAŘÍZENÍ</t>
  </si>
  <si>
    <t>hod</t>
  </si>
  <si>
    <t>73</t>
  </si>
  <si>
    <t>75E127</t>
  </si>
  <si>
    <t>CELKOVÁ PROHLÍDKA ZAŘÍZENÍ A VYHOTOVENÍ REVIZNÍ ZPRÁVY</t>
  </si>
  <si>
    <t>74</t>
  </si>
  <si>
    <t>75E137</t>
  </si>
  <si>
    <t>PŘEZKOUŠENÍ VLAKOVÝCH CEST</t>
  </si>
  <si>
    <t>75</t>
  </si>
  <si>
    <t>75E157</t>
  </si>
  <si>
    <t>PŘEZKOUŠENÍ A REGULACE NÁVĚSTIDEL</t>
  </si>
  <si>
    <t>76</t>
  </si>
  <si>
    <t>75E167</t>
  </si>
  <si>
    <t>OŽIVENÍ, ODZKOUŠENÍ A ZPROVOZNĚNÍ ÚSEKOVÉHO OVLÁDÁNÍ ZA JEDEN ÚSEK</t>
  </si>
  <si>
    <t>77</t>
  </si>
  <si>
    <t>75E187</t>
  </si>
  <si>
    <t>PŘÍPRAVA A CELKOVÉ ZKOUŠKY ELEKTRONICKÉHO STAVĚDLA PRO JEDNU VLAKOVOU CESTU</t>
  </si>
  <si>
    <t>78</t>
  </si>
  <si>
    <t>75E197</t>
  </si>
  <si>
    <t>PŘÍPRAVA A CELKOVÉ ZKOUŠKY PŘEJEZDOVÉHO ZABEZPEČOVACÍHO ZAŘÍZENÍ PRO JEDNU KOLEJ</t>
  </si>
  <si>
    <t>79</t>
  </si>
  <si>
    <t>75E1B7</t>
  </si>
  <si>
    <t>REGULACE A ZKOUŠENÍ ZABEZPEČOVACÍHO ZAŘÍZENÍ</t>
  </si>
  <si>
    <t>80</t>
  </si>
  <si>
    <t>75E1C7</t>
  </si>
  <si>
    <t>PROTOKOL UTZ</t>
  </si>
  <si>
    <t>81</t>
  </si>
  <si>
    <t>75I121</t>
  </si>
  <si>
    <t>KABEL ZEMNÍ JEDNOPLÁŠŤOVÝ BEZ PANCÍŘE PRŮMĚRU ŽÍLY 0,8 MM DO 5XN</t>
  </si>
  <si>
    <t>KMČTYŘKA</t>
  </si>
  <si>
    <t>82</t>
  </si>
  <si>
    <t>75I12X</t>
  </si>
  <si>
    <t>KABEL ZEMNÍ JEDNOPLÁŠŤOVÝ BEZ PANCÍŘE PRŮMĚRU ŽÍLY 0,8 MM - MONTÁŽ</t>
  </si>
  <si>
    <t>83</t>
  </si>
  <si>
    <t>911CB1</t>
  </si>
  <si>
    <t>SVODIDLO BETON, ÚROVEŇ ZADRŽ H1 VÝŠ 0,8M - DODÁVKA A MONTÁŽ</t>
  </si>
  <si>
    <t>84</t>
  </si>
  <si>
    <t>911CC1</t>
  </si>
  <si>
    <t>SVODIDLO BETON, ÚROVEŇ ZADRŽ H2 VÝŠ 0,8M - DODÁVKA A MONTÁŽ</t>
  </si>
  <si>
    <t>85</t>
  </si>
  <si>
    <t>914151</t>
  </si>
  <si>
    <t>DOPRAVNÍ ZNAČKY ZÁKLAD VELIKOSTI HLINÍK NEREFLEX - DODÁVKA A MONTÁŽ</t>
  </si>
  <si>
    <t>86</t>
  </si>
  <si>
    <t>914153</t>
  </si>
  <si>
    <t>DOPRAVNÍ ZNAČKY ZÁKLADNÍ VELIKOSTI HLINÍKOVÉ NEREFLEXNÍ - DEMONTÁŽ</t>
  </si>
  <si>
    <t>87</t>
  </si>
  <si>
    <t>93654</t>
  </si>
  <si>
    <t>MOSTNÍ ODVODŇOVACÍ TRUBKA (POVRCHŮ IZOLACE) Z OCELI</t>
  </si>
  <si>
    <t>D.1.2</t>
  </si>
  <si>
    <t>Železniční sdělovací zařízení</t>
  </si>
  <si>
    <t xml:space="preserve">  PS 1501</t>
  </si>
  <si>
    <t>P1417 MOK</t>
  </si>
  <si>
    <t>PS 1501</t>
  </si>
  <si>
    <t>.2</t>
  </si>
  <si>
    <t>Poplatky za skládky</t>
  </si>
  <si>
    <t>901</t>
  </si>
  <si>
    <t>POPLATKY ZA LIKVIDACŮ ODPADŮ NEKONTAMINOVANÝCH - 17 05 04 VYTĚŽENÉ ZEMINY A HORNINY - I. TŘÍDA TĚŽITELNOSTI VČETNĚ DOPRAVY</t>
  </si>
  <si>
    <t>viz textová a výkresová část projektové dokumentace</t>
  </si>
  <si>
    <t>903</t>
  </si>
  <si>
    <t>POPLATKY ZA LIKVIDACŮ ODPADŮ NEKONTAMINOVANÝCH - 17 03 02 VYBOURANÝ ASFALTOVÝ BETON BEZ DEHTU VČETNĚ DOPRAV</t>
  </si>
  <si>
    <t>R015621</t>
  </si>
  <si>
    <t>905</t>
  </si>
  <si>
    <t>POPLATKY ZA LIKVIDACŮ ODPADŮ NEBEZPEČNÝCH - KABELY S PLASTOVOU IZOLACÍ VČETNĚ DOPRAVY</t>
  </si>
  <si>
    <t>Dodávky, montáže a nosný materiál</t>
  </si>
  <si>
    <t>75I221</t>
  </si>
  <si>
    <t>KABEL ZEMNÍ DVOUPLÁŠŤOVÝ BEZ PANCÍŘE PRŮMĚRU ŽÍLY 0,8 MM DO 5XN</t>
  </si>
  <si>
    <t>75I322</t>
  </si>
  <si>
    <t>KABEL ZEMNÍ DVOUPLÁŠŤOVÝ S PANCÍŘEM PRŮMĚRU ŽÍLY 0,8 MM DO 25XN</t>
  </si>
  <si>
    <t>75I32X</t>
  </si>
  <si>
    <t>KABEL ZEMNÍ DVOUPLÁŠŤOVÝ S PANCÍŘEM PRŮMĚRU ŽÍLY 0,8 MM - MONTÁŽ</t>
  </si>
  <si>
    <t>75J212</t>
  </si>
  <si>
    <t>KABEL SDĚLOVACÍ PRO VNITŘNÍ POUŽITÍ DO 10 PÁRŮ PRŮMĚRU 0,5 MM</t>
  </si>
  <si>
    <t>75I812</t>
  </si>
  <si>
    <t>KABEL OPTICKÝ SINGLEMODE DO 36 VLÁKEN</t>
  </si>
  <si>
    <t>KMVLÁKNO</t>
  </si>
  <si>
    <t>703452</t>
  </si>
  <si>
    <t>ELEKTROINSTALAČNÍ TRUBKA S FUNKČNÍ ODOLNOSTÍ PŘI POŽÁRU VČETNĚ UPEVNĚNÍ A PŘÍSLUŠENSTVÍ DN PRŮMĚRU PŘES 25 DO 40 MM</t>
  </si>
  <si>
    <t>75I81X</t>
  </si>
  <si>
    <t>KABEL OPTICKÝ SINGLEMODE - MONTÁŽ</t>
  </si>
  <si>
    <t>75I841</t>
  </si>
  <si>
    <t>KABEL OPTICKÝ - REZERVA DO 500 MM</t>
  </si>
  <si>
    <t>75I911</t>
  </si>
  <si>
    <t>OPTOTRUBKA HDPE PRŮMĚRU DO 40 MM</t>
  </si>
  <si>
    <t>75I91X</t>
  </si>
  <si>
    <t>OPTOTRUBKA HDPE - MONTÁŽ</t>
  </si>
  <si>
    <t>75I961</t>
  </si>
  <si>
    <t>OPTOTRUBKA - HERMETIZACE ÚSEKU DO 2000 M</t>
  </si>
  <si>
    <t>ÚSEK</t>
  </si>
  <si>
    <t>75I962</t>
  </si>
  <si>
    <t>OPTOTRUBKA - KALIBRACE</t>
  </si>
  <si>
    <t>75IA51</t>
  </si>
  <si>
    <t>OPTOTRUBKOVÁ KONCOVKA PRŮMĚRU DO 40 MM</t>
  </si>
  <si>
    <t>75IA61</t>
  </si>
  <si>
    <t>OPTOTRUBKOVÁ KONCOKA S VENTILKEM PRŮMĚRU DO 40 MM</t>
  </si>
  <si>
    <t>75IA71</t>
  </si>
  <si>
    <t>OPTOTRUBKOVÁ PRŮCHODKA PRŮMĚRU DO 40 MM</t>
  </si>
  <si>
    <t>75IEE2</t>
  </si>
  <si>
    <t>OPTICKÝ ROZVADĚČ 19" PROVEDENÍ 24 VLÁKEN</t>
  </si>
  <si>
    <t>75IEEX</t>
  </si>
  <si>
    <t>OPTICKÝ ROZVADĚČ 19" PROVEDENÍ - MONTÁŽ</t>
  </si>
  <si>
    <t>75IEG1</t>
  </si>
  <si>
    <t>KAZETA PRO ULOŽENÍ SVÁRŮ - DODÁVKA</t>
  </si>
  <si>
    <t>75IEGX</t>
  </si>
  <si>
    <t>KAZETA PRO ULOŽENÍ SVÁRŮ - MONTÁŽ</t>
  </si>
  <si>
    <t>75IF21</t>
  </si>
  <si>
    <t>ROZPOJOVACÍ SVORKOVNICE 2/10, 2/8</t>
  </si>
  <si>
    <t>75IF31</t>
  </si>
  <si>
    <t>ZEMNÍCÍ SVORKOVNICE</t>
  </si>
  <si>
    <t>75IF41</t>
  </si>
  <si>
    <t>MONTÁŽNÍ RÁM DO 10+1</t>
  </si>
  <si>
    <t>75IF91</t>
  </si>
  <si>
    <t>KONSTRUKCE DO SKŘÍNĚ 19" PRO UPEVNĚNÍ ZAŘÍZENÍ</t>
  </si>
  <si>
    <t>75IFA1</t>
  </si>
  <si>
    <t>NOSNÍK BLESKOJISTEK</t>
  </si>
  <si>
    <t>75IFB1</t>
  </si>
  <si>
    <t>BLESKOJISTKA</t>
  </si>
  <si>
    <t>75IG11</t>
  </si>
  <si>
    <t>TYČ UZEMŇOVACÍ</t>
  </si>
  <si>
    <t>75IG31</t>
  </si>
  <si>
    <t>ZEMNICÍ DESKA FEZN 2000 X 250 X 3 MM</t>
  </si>
  <si>
    <t>741C02</t>
  </si>
  <si>
    <t>UZEMŇOVACÍ SVORKA</t>
  </si>
  <si>
    <t>741C01</t>
  </si>
  <si>
    <t>EKVIPOTENCIÁLNÍ PŘÍPOJNICE</t>
  </si>
  <si>
    <t>741C04</t>
  </si>
  <si>
    <t>OCHRANNÉ POSPOJOVÁNÍ CU VODIČEM DO 16 MM2</t>
  </si>
  <si>
    <t>742F12</t>
  </si>
  <si>
    <t>KABEL NN NEBO VODIČ JEDNOŽÍLOVÝ CU S PLASTOVOU IZOLACÍ OD 4 DO 16 MM2</t>
  </si>
  <si>
    <t>742K12</t>
  </si>
  <si>
    <t>UKONČENÍ JEDNOŽÍLOVÉHO KABELU V ROZVADĚČI NEBO NA PŘÍSTROJI OD 4 DO 16 MM2</t>
  </si>
  <si>
    <t>75IG61</t>
  </si>
  <si>
    <t>VEDENÍ UZEMŇOVACÍ V ZEMI Z FEZN DRÁTU DO 120 MM2</t>
  </si>
  <si>
    <t>75IH21</t>
  </si>
  <si>
    <t>UKONČENÍ KABELU CELOPLASTOVÝHO S PANCÍŘEM DO 40 ŽIL</t>
  </si>
  <si>
    <t>75IH32</t>
  </si>
  <si>
    <t>UKONČENÍ KABELU FORMA KABELOVÁ DÉLKY DO 0,5 M DO 25XN</t>
  </si>
  <si>
    <t>75IH62</t>
  </si>
  <si>
    <t>UKONČENÍ KABELU OPTICKÉHO DO 36 VLÁKEN</t>
  </si>
  <si>
    <t>75IJ12</t>
  </si>
  <si>
    <t>MĚŘENÍ JEDNOSMĚRNÉ NA SDĚLOVACÍM KABELU</t>
  </si>
  <si>
    <t>75IJ13</t>
  </si>
  <si>
    <t>MĚŘENÍ ÚTLUMU PŘESLECHU NA BLÍZKÉM KONCI NA MÍSTNÍM SDĚL. KABELU ZA 1 ČTYŘKU XN A 1 MĚŘENÝ ÚSEK</t>
  </si>
  <si>
    <t>75IJ15</t>
  </si>
  <si>
    <t>MĚŘENÍ A VYROVNÁNÍ KAPACITNÍCH NEROVNOVÁH NA MÍSTNÍM SDĚLOVACÍM KABELU, KABEL DO 4 KM DÉLKY, 1 ČTYŘKA</t>
  </si>
  <si>
    <t>75IK11</t>
  </si>
  <si>
    <t>MĚŘENÍ STÁVAJÍCÍHO OPTICKÉHO KABELU</t>
  </si>
  <si>
    <t>VLÁKNO</t>
  </si>
  <si>
    <t>75J821</t>
  </si>
  <si>
    <t>OPTICKÝ PIGTAIL SINGLEMODE DO 2 M</t>
  </si>
  <si>
    <t>75J82X</t>
  </si>
  <si>
    <t>OPTICKÝ PIGTAIL SINGLEMODE - MONTÁŽ</t>
  </si>
  <si>
    <t>75J921</t>
  </si>
  <si>
    <t>OPTICKÝ PATCHCORD SINGLEMODE DO 5 M</t>
  </si>
  <si>
    <t>75J92X</t>
  </si>
  <si>
    <t>OPTICKÝ PATCHCORD SINGLEMODE - MONTÁŽ</t>
  </si>
  <si>
    <t>75K112</t>
  </si>
  <si>
    <t>TRANSFORMÁTOR ODDĚLOVACÍ (OCHRANNÝ) PŘES 1000 VA</t>
  </si>
  <si>
    <t>75K11X</t>
  </si>
  <si>
    <t>TRANSFORMÁTOR ODDĚLOVACÍ (OCHRANNÝ) - MONTÁŽ</t>
  </si>
  <si>
    <t>75IK21</t>
  </si>
  <si>
    <t>MĚŘENÍ KOMPLEXNÍ OPTICKÉHO KABELU</t>
  </si>
  <si>
    <t>Zemní práce</t>
  </si>
  <si>
    <t>R701011</t>
  </si>
  <si>
    <t>VYTÝČENÍ TRASY</t>
  </si>
  <si>
    <t>KM</t>
  </si>
  <si>
    <t>1. Položka obsahuje:  
 – vytyčení nové trasy vedení na stěně či v terénu  
2. Položka neobsahuje:  
 X  
3. Způsob měření:  
Udává se v km vybourané rýhy</t>
  </si>
  <si>
    <t>11130</t>
  </si>
  <si>
    <t>SEJMUTÍ DRNU</t>
  </si>
  <si>
    <t>M2</t>
  </si>
  <si>
    <t>11110</t>
  </si>
  <si>
    <t>ODSTRANĚNÍ TRAVIN</t>
  </si>
  <si>
    <t>13273</t>
  </si>
  <si>
    <t>HLOUBENÍ RÝH ŠÍŘ DO 2M PAŽ I NEPAŽ TŘ. I</t>
  </si>
  <si>
    <t>132738</t>
  </si>
  <si>
    <t>HLOUBENÍ RÝH ŠÍŘ DO 2M PAŽ I NEPAŽ TŘ. I, ODVOZ DO 20KM</t>
  </si>
  <si>
    <t>17411</t>
  </si>
  <si>
    <t>ZÁSYP JAM A RÝH ZEMINOU SE ZHUTNĚNÍM</t>
  </si>
  <si>
    <t>R123201</t>
  </si>
  <si>
    <t>ODKOPÁVKY A PROKOPÁVKY KOMUNIKACÍ, PLOCH A PODKLADOVÝCH VRSTEV TŘ. TĚŽITELNOSTI II., VČETNĚ KOMPLETNÍ OBNOVY POVRCHŮ A PROVIZORNÍCH LÁVEK</t>
  </si>
  <si>
    <t>1. Položka obsahuje:  
 – kompletní provedení vykopávky nezapažené i zapažené, včetně kompletní obnovy povrchů  
 – ošetření výkopiště po celou dobu práce v něm vč. klimatických opatření  
 – ztížení vykopávek v blízkosti podzemního vedení, konstrukcí a objektů vč. jejich dočasného zajištění  
 – ztížení pod vodou, v okolí výbušnin, ve stísněných prostorech ap.  
 – příplatek za lepivost  
 – těžení po vrstvách, pásech a po jiných nutných částech (figurách)  
 – čerpání vody vč. čerpacích jímek, potrubí a pohotovostní čerpací soupravy,  odvedení nebo obvedení vody v okolí výkopiště a ve výkopišti  
 – potřebné snížení hladiny podzemní vody  
 – těžení a rozpojování jednotlivých balvanů, eventuelně nutné druhotné rozpojení odstřelené horniny  
 – ruční vykopávky, odstranění kořenů a napadávek  
 – vytahování a nošení výkopku  
 – svahování a přesvahování svahů do konečného tvaru, výměnu hornin v podloží a v pláni znehodnocené klimatickými vlivy  
 – pažení, vzepření a rozepření vč. přepažování  
 – hradící a štětové stěny dočasné (adekvátně platí ustanovení k pol. 1151,2)  
 – úpravu, ochranu a očištění dna, základové spáry, stěn a svahů  
 – zhutnění podloží, případně i svahů vč. svahování  
 – třídění výkopku  
 – veškeré pomocné konstrukce umožňující provedení vykopávky (příjezdy, sjezdy, nájezdy, lešení, podpěrné konstrukce, přemostění, zpevněné plochy, zakrytí a pod.)  
 – naložení výkopku na dopravní prostředek  
2. Položka neobsahuje:  
 – hradící a štětové stěny  
 – zřízení stupňů v podloží a lavic na svazích  
 – dolamování  
 – odvoz výkopku na mezideponii, likvidaci nebo jiné určené místo  
 – poplatky za likvidaci odpadů, nacení se položkami ze ssd 0  
3. Způsob měření:  
Měří se metr krychlový výkopku v ulehlém (původním) stavu.</t>
  </si>
  <si>
    <t>701001</t>
  </si>
  <si>
    <t>OZNAČOVACÍ ŠTÍTEK KABELOVÉHO VEDENÍ, SPOJKY NEBO KABELOVÉ SKŘÍNĚ (VČETNĚ OBJÍMKY)</t>
  </si>
  <si>
    <t>701005</t>
  </si>
  <si>
    <t>VYHLEDÁVACÍ MARKER ZEMNÍ S MOŽNOSTÍ ZÁPISU</t>
  </si>
  <si>
    <t>702901</t>
  </si>
  <si>
    <t>ZASYPÁNÍ KABELOVÉHO ŽLABU VRSTVOU Z PŘESÁTÉHO PÍSKU ČI VÝKOPKU SVĚTLÉ ŠÍŘKY DO 120 MM</t>
  </si>
  <si>
    <t>709400</t>
  </si>
  <si>
    <t>ZATAŽENÍ LANKA DO CHRÁNIČKY NEBO ŽLABU</t>
  </si>
  <si>
    <t>702412</t>
  </si>
  <si>
    <t>KABELOVÝ PROSTUP DO OBJEKTU PŘES ZÁKLAD ZDĚNÝ SVĚTLÉ ŠÍŘKY PŘES 100 DO 200 MM</t>
  </si>
  <si>
    <t>703754</t>
  </si>
  <si>
    <t>PROTIPOŽÁRNÍ UCPÁVKA PROSTUPU KABELOVÉHO PR. DO 110MM, DO EI 90 MIN.</t>
  </si>
  <si>
    <t>703762</t>
  </si>
  <si>
    <t>KABELOVÁ UCPÁVKA VODĚ ODOLNÁ PRO VNITŘNÍ PRŮMĚR OTVORU 65 - 110MM</t>
  </si>
  <si>
    <t>709210</t>
  </si>
  <si>
    <t>KŘIŽOVATKA KABELOVÝCH VEDENÍ SE STÁVAJÍCÍ INŽENÝRSKOU SÍTÍ (KABELEM, POTRUBÍM APOD.)</t>
  </si>
  <si>
    <t>R029113</t>
  </si>
  <si>
    <t>PŘEVZETÍ A PŘÍPRAVA STAVENIŠTĚ, VYTÝČENÍ SÍTÍ, REVIZE, ZAJIŠTĚNÍ VÝLUK A DOZORŮ V CELÉM ÚSEKU PS</t>
  </si>
  <si>
    <t>1. Položka obsahuje:  
 – Zahrnuje veškeré náklady spojené s objednatelem požadovanými pracemi. Dále obsahuje cenu za pom. mechanismy včetně všech ostatních vedlejších nákladů.  
2. Položka neobsahuje:  
 X  
3. Způsob měření:  
Udává se v km.</t>
  </si>
  <si>
    <t>R701ADC</t>
  </si>
  <si>
    <t>GEODETICKÉ ZAMĚŘENÍ TRASY</t>
  </si>
  <si>
    <t>1. Položka obsahuje:  
 – Geodetické zaměření trasy. Dále obsahuje cenu za pom. mechanismy včetně všech ostatních vedlejších nákladů.  
2. Položka neobsahuje:  
 X  
3. Způsob měření:  
Udává se v km</t>
  </si>
  <si>
    <t xml:space="preserve">  PS 1701</t>
  </si>
  <si>
    <t>P1417 Sdělovací zařízení</t>
  </si>
  <si>
    <t>PS 1701</t>
  </si>
  <si>
    <t>Přenosový systém</t>
  </si>
  <si>
    <t>R75M912</t>
  </si>
  <si>
    <t>DATOVÁ INFRASTRUKTURA LAN, SWITCH ETHERNET L2 - 24X10/100 + 2XUPLINK</t>
  </si>
  <si>
    <t>napájení: 230VAC</t>
  </si>
  <si>
    <t>1. Položka obsahuje:  
 – dodávku specifikovaného bloku/zařízení včetně potřebného drobného montážního materiálu  
 – dodávku souvisejícího příslušenství pro specifikovaný blok/zařízení  
 – dopravu a skladování  
2. Položka neobsahuje:  
 X  
3. Způsob měření:  
Udává se počet kusů kompletní konstrukce nebo práce.</t>
  </si>
  <si>
    <t>75M91X</t>
  </si>
  <si>
    <t>DATOVÁ INFRASTRUKTURA LAN, SWITCH ETHERNET L2 - MONTÁŽ</t>
  </si>
  <si>
    <t>R75M866</t>
  </si>
  <si>
    <t>PŘEVODNÍK - SFP</t>
  </si>
  <si>
    <t>R75M86X</t>
  </si>
  <si>
    <t>PŘEVODNÍK - MONTÁŽ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</si>
  <si>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</t>
  </si>
  <si>
    <t>75JB12</t>
  </si>
  <si>
    <t>DATOVÝ ROZVADĚČ 19" 600X600 DO 32 U</t>
  </si>
  <si>
    <t>75JB1X</t>
  </si>
  <si>
    <t>DATOVÝ ROZVADĚČ 19" 600X600 - MONTÁŽ</t>
  </si>
  <si>
    <t>75IF9X</t>
  </si>
  <si>
    <t>KONSTRUKCE DO SKŘÍNĚ 19" PRO UPEVNĚNÍ ZAŘÍZENÍ - MONTÁŽ</t>
  </si>
  <si>
    <t>75IF3X</t>
  </si>
  <si>
    <t>ZEMNÍCÍ SVORKOVNICE - MONTÁŽ</t>
  </si>
  <si>
    <t>R170101</t>
  </si>
  <si>
    <t>PANEL ZÁSUVKOVÝ DO 19" SKŘÍNĚ</t>
  </si>
  <si>
    <t>75JA51</t>
  </si>
  <si>
    <t>ROZVADĚČ STRUKT. KABELÁŽE, ORGANIZÉR</t>
  </si>
  <si>
    <t>75JA5X</t>
  </si>
  <si>
    <t>ROZVADĚČ STRUKT. KABELÁŽE, MONTÁŽ ORGANIZÉRU, PATCHPANELU</t>
  </si>
  <si>
    <t>75K321</t>
  </si>
  <si>
    <t>ZÁLOŽNÍ ZDROJ UPS 230 V DO 1000 VA</t>
  </si>
  <si>
    <t>včetně SNMP dohledu</t>
  </si>
  <si>
    <t>75K32X</t>
  </si>
  <si>
    <t>ZÁLOŽNÍ ZDROJ UPS 230 V DO 1000 VA - MONTÁŽ</t>
  </si>
  <si>
    <t>R170102</t>
  </si>
  <si>
    <t>ZÁLOŽNÍ ZDROJ UPS - BATERIOVÝ BOX</t>
  </si>
  <si>
    <t>1. Položka obsahuje:  
 – dodávku a montáž specifikovaného bloku/zařízení včetně potřebného drobného montážního materiálu  
 – dodávku souvisejícího příslušenství pro specifikovaný blok/zařízení  
 – dopravu a skladování  
2. Položka neobsahuje:  
 X  
3. Způsob měření:  
Udává se počet kusů kompletní konstrukce nebo práce.</t>
  </si>
  <si>
    <t>744612</t>
  </si>
  <si>
    <t>JISTIČ JEDNOPÓLOVÝ (10 KA) OD 4 DO 10 A</t>
  </si>
  <si>
    <t>75J922</t>
  </si>
  <si>
    <t>OPTICKÝ PATCHCORD SINGLEMODE PŘES 5 M</t>
  </si>
  <si>
    <t>R170103</t>
  </si>
  <si>
    <t>METALICKÝ PATCHCORD DO 3M</t>
  </si>
  <si>
    <t>1. Položka obsahuje:  
 – dodávku specifikované kabelizace včetně potřebného drobného montážního materiálu  
 – kompletní montáž, dopravu a skladování  
2. Položka neobsahuje:  
 X  
3. Způsob měření:  
Dodávka specifikované kabelizace se měří v kusech.</t>
  </si>
  <si>
    <t>742F11</t>
  </si>
  <si>
    <t>KABEL NN NEBO VODIČ JEDNOŽÍLOVÝ CU S PLASTOVOU IZOLACÍ DO 2,5 MM2</t>
  </si>
  <si>
    <t>742K11</t>
  </si>
  <si>
    <t>UKONČENÍ JEDNOŽÍLOVÉHO KABELU V ROZVADĚČI NEBO NA PŘÍSTROJI DO 2,5 MM2</t>
  </si>
  <si>
    <t>742G11</t>
  </si>
  <si>
    <t>KABEL NN DVOU- A TŘÍŽÍLOVÝ CU S PLASTOVOU IZOLACÍ DO 2,5 MM2</t>
  </si>
  <si>
    <t>742L11</t>
  </si>
  <si>
    <t>UKONČENÍ DVOU AŽ PĚTIŽÍLOVÉHO KABELU V ROZVADĚČI NEBO NA PŘÍSTROJI DO 2,5 MM2</t>
  </si>
  <si>
    <t>703512</t>
  </si>
  <si>
    <t>ELEKTROINSTALAČNÍ LIŠTA ŠÍŘKY PŘES 30 DO 60 MM</t>
  </si>
  <si>
    <t>747213</t>
  </si>
  <si>
    <t>CELKOVÁ PROHLÍDKA, ZKOUŠENÍ, MĚŘENÍ A VYHOTOVENÍ VÝCHOZÍ REVIZNÍ ZPRÁVY, PRO OBJEM IN PŘES 500 DO 1000 TIS. KČ</t>
  </si>
  <si>
    <t>R170104</t>
  </si>
  <si>
    <t>ÚPRAVA PŘENOSOVÉ A DATOVÉ SÍTĚ (KONFIGURACE, NASTAVENÍ)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</si>
  <si>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</si>
  <si>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R170105</t>
  </si>
  <si>
    <t>ZAJIŠTĚNÍ ZAOKRUHOVÁNÍ (SESTAVENÍ OKRUHU, MĚŘENÍ, KONFIGURACE SYSTÉMU)</t>
  </si>
  <si>
    <t>PZTS</t>
  </si>
  <si>
    <t>75O511</t>
  </si>
  <si>
    <t>PZTS, ÚSTŘEDNA DO 48 ZÓN</t>
  </si>
  <si>
    <t>R170106</t>
  </si>
  <si>
    <t>Kompletní přepěťová ochrana ústředny vč. příslušenství</t>
  </si>
  <si>
    <t>1. Položka obsahuje:  
 – kompletní dodávku a montáž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Způsob měření:  
Udává se počet kusů kompletní konstrukce nebo práce.</t>
  </si>
  <si>
    <t>75O521</t>
  </si>
  <si>
    <t>PZTS, SOFTWARE ÚSTŘEDNY</t>
  </si>
  <si>
    <t>75O5J1</t>
  </si>
  <si>
    <t>PZTS, KOMUNIKAČNÍ ROZHRANÍ PRO INTEGRACI DO PROGRAMU TŘETÍCH STRAN TCP/IP</t>
  </si>
  <si>
    <t>75O5J2</t>
  </si>
  <si>
    <t>PZTS, KOMUNIKAČNÍ ROZHRANÍ PRO MONITORING, SPRÁVU UŽIVATELŮ A KONFIGURACI TCP/IP</t>
  </si>
  <si>
    <t>75O571</t>
  </si>
  <si>
    <t>PZTS, MAGNETICKÝ KONTAKT PLASTOVÝ - LEHKÉ PROVEDENÍ</t>
  </si>
  <si>
    <t>75O592</t>
  </si>
  <si>
    <t>PZTS, PROSTOROVÝ DETEKTOR DUÁLNÍ</t>
  </si>
  <si>
    <t>75O5B1</t>
  </si>
  <si>
    <t>PZTS, HLÁSIČ KOUŘE</t>
  </si>
  <si>
    <t>75O5H1</t>
  </si>
  <si>
    <t>PZTS, PROPOJOVACÍ MODUL PRO ČTEČKU</t>
  </si>
  <si>
    <t>64: 35; viz textová a výkresová část projektové dokumentace</t>
  </si>
  <si>
    <t>75O5G1</t>
  </si>
  <si>
    <t>PZTS, BEZKONTAKTNÍ ČTEČKA KARET</t>
  </si>
  <si>
    <t>R170107</t>
  </si>
  <si>
    <t>Akumulátorová baterie 12V do 17 Ah - dodávka, montáž</t>
  </si>
  <si>
    <t>75O561</t>
  </si>
  <si>
    <t>PZTS, ROZVODNÁ KRABICE</t>
  </si>
  <si>
    <t>R170108</t>
  </si>
  <si>
    <t>Modul relé pro ovládání osvětlení systémem PZTS</t>
  </si>
  <si>
    <t>75J321</t>
  </si>
  <si>
    <t>KABEL SDĚLOVACÍ PRO STRUKTUROVANOU KABELÁŽ FTP/STP</t>
  </si>
  <si>
    <t>75J32X</t>
  </si>
  <si>
    <t>KABEL SDĚLOVACÍ PRO STRUKTUROVANOU KABELÁŽ FTP/STP - MONTÁŽ</t>
  </si>
  <si>
    <t>75J23X</t>
  </si>
  <si>
    <t>KABEL SDĚLOVACÍ, MONTÁŽ A UPEVNĚNÍ</t>
  </si>
  <si>
    <t>703511</t>
  </si>
  <si>
    <t>ELEKTROINSTALAČNÍ LIŠTA ŠÍŘKY DO 30 MM</t>
  </si>
  <si>
    <t>742F32</t>
  </si>
  <si>
    <t>KABEL NN NEBO VODIČ JEDNOŽÍLOVÝ CU S PLASTOVOU IZOLACÍ STÍNĚNÝ OD 4 DO 16 MM2</t>
  </si>
  <si>
    <t>75O5O2</t>
  </si>
  <si>
    <t>PZTS, ZÁVĚREČNÉ OŽIVENÍ, NASTAVENÍ A FUNKČNÍ ODZKOUŠENÍ ZAŘÍZENÍ PZTS</t>
  </si>
  <si>
    <t>75O5O4</t>
  </si>
  <si>
    <t>PZTS, UVEDENÍ ÚSTŘEDNY PZTS DO TRVALÉHO PROVOZU</t>
  </si>
  <si>
    <t>75O5O5</t>
  </si>
  <si>
    <t>PZTS, REVIZE ÚSTŘEDNY PZTS</t>
  </si>
  <si>
    <t>75O961</t>
  </si>
  <si>
    <t>DDTS ŽDC, SPOLUPRÁCE ZHOTOVITELE URČENÉHO ZAŘÍZENÍ PŘI INTEGRACI DO DDTS</t>
  </si>
  <si>
    <t>DDTS</t>
  </si>
  <si>
    <t>R170109</t>
  </si>
  <si>
    <t>DDTS ŽDC, INTEGRAČNÍ KONCENTRÁTOR, SW ÚPRAVA</t>
  </si>
  <si>
    <t>1. Položka obsahuje:  
 – veškeré konfigurační a licenční doplnění a SW práce na stávající InK pro doplnění a integraci nových TLS  
 – náklady na mzdy  
2. Položka neobsahuje:  
 X  
3. Způsob měření:  
Udává se počet kusů kompletní konstrukce nebo práce.</t>
  </si>
  <si>
    <t>75O915</t>
  </si>
  <si>
    <t>DDTS ŽDC, PŘEVODNÍK M-BUS/ ETHERNET</t>
  </si>
  <si>
    <t>75O91A</t>
  </si>
  <si>
    <t>DDTS ŽDC, KOMUNIKAČNÍ PŘEVODNÍK</t>
  </si>
  <si>
    <t>75O918</t>
  </si>
  <si>
    <t>DDTS ŽDC, SNÍMAČ TEPLOTY A VLHKOSTI</t>
  </si>
  <si>
    <t>75O91X</t>
  </si>
  <si>
    <t>DDTS ŽDC, MONTÁŽ</t>
  </si>
  <si>
    <t>75O923</t>
  </si>
  <si>
    <t>DDTS ŽDC, SW DOPLNĚNÍ INS</t>
  </si>
  <si>
    <t>R75O934</t>
  </si>
  <si>
    <t>DDTS ŽDC, SW DOPLNĚNÍ STACIONÁRNÍHO KLIENTA</t>
  </si>
  <si>
    <t>1. Položka obsahuje:   
- úprava konfigurace stávajícího klientského pracoviště pro zobrazení nově integrovaných TLS  
- úprava uživatelských oprávnění  
- licence, protokoly ČSN EN 60870-5-104, XML  
- náklady na mzdy  
- programátorské práce  
2. Položka neobsahuje:  
 X  
3. Způsob měření:  
Udává se počet kusů kompletní konstrukce nebo práce.</t>
  </si>
  <si>
    <t>R75O939</t>
  </si>
  <si>
    <t>DDTS ŽDC, SW DOPLNĚNÍ TENKÉHO KLIENTA</t>
  </si>
  <si>
    <t>R75O93C</t>
  </si>
  <si>
    <t>DDTS ŽDC, SW DOPLNĚNÍ MOBILNÍHO KLIENTA</t>
  </si>
  <si>
    <t>R75O947</t>
  </si>
  <si>
    <t>DDTS ŽDC, INTEGRACE OSE</t>
  </si>
  <si>
    <t>1. Položka obsahuje:   
- SW integraci jednoho převodníku M-BUS/ Ethernet s maximálním počtem 15ks připojených elektroměrů do integračního koncentrátoru DDTS ŽDC   
- licence s potřebnými protokoly MODBUS, DBNet, S-Net, IEC 60870-5-104 atd.   
- parametrizaci a naplnění datových, technologických, telemetrických a řídicích struktur DDTS ŽDC   
- náklady na mzdy  
- programátorské práce včetně potřebného vybavení  
2. Položka neobsahuje:  
 X  
3. Způsob měření:  
Udává se počet kusů kompletní konstrukce nebo práce.</t>
  </si>
  <si>
    <t>R75O94C</t>
  </si>
  <si>
    <t>DDTS ŽDC, INTEGRACE TLS Z PZZ</t>
  </si>
  <si>
    <t>1. Položka obsahuje:   
- SW integraci čidel zapojených do jednoho PLC automatu z jednoho domku na přejezdu do integračního koncentrátoru DDTS ŽDC   
- licence s potřebnými protokoly MODBUS, DBNet, S-Net, IEC 60870-5-104 atd.   
- parametrizaci a naplnění datových, technologických, telemetrických a řídicích struktur DDTS ŽDC   
- náklady na mzdy  
- programátorské práce včetně potřebného vybavení  
2. Položka neobsahuje:  
 X  
3. Způsob měření:  
Udává se počet kusů kompletní konstrukce nebo práce.</t>
  </si>
  <si>
    <t>R75O943</t>
  </si>
  <si>
    <t>DDTS ŽDC, INTEGRACE PZTS</t>
  </si>
  <si>
    <t>1. Položka obsahuje:   
- SW integraci jedné ústředny PZTS do integračního koncentrátoru DDTS ŽDC   
- licence s potřebnými protokoly MODBUS, DBNet, S-Net, IEC 60870-5-104 atd.   
- parametrizaci a naplnění datových, technologických, telemetrických a řídicích struktur DDTS ŽDC   
- náklady na mzdy  
- programátorské práce včetně potřebného vybavení  
2. Položka neobsahuje:  
 X  
3. Způsob měření:  
Udává se počet kusů kompletní konstrukce nebo práce.</t>
  </si>
  <si>
    <t>R75O94E</t>
  </si>
  <si>
    <t>DDTS ŽDC, INTEGRACE NAPÁJECÍHO ZDROJE</t>
  </si>
  <si>
    <t>1. Položka obsahuje:   
- SW integraci jednoho napájecího zdroje sdělovací technologie do integračního koncentrátoru DDTS ŽDC   
- licence s potřebnými protokoly MODBUS, DBNet, S-Net, IEC 60870-5-104 atd.   
- parametrizaci a naplnění datových, technologických, telemetrických a řídicích struktur DDTS ŽDC  
- náklady na mzdy  
- programátorské práce včetně potřebného vybavení  
2. Položka neobsahuje:  
 X  
3. Způsob měření:  
Udává se počet kusů kompletní konstrukce nebo práce.</t>
  </si>
  <si>
    <t>R75O94H</t>
  </si>
  <si>
    <t>DDTS ŽDC, INTEGRACE VZT</t>
  </si>
  <si>
    <t>1. Položka obsahuje:   
- SW integraci jednoho jedné klimatizační jednotky do integračního koncentrátoru DDTS ŽDC  
- licence s potřebnými protokoly MODBUS, DBNet, S-Net, IEC 60870-5-104 atd.   
- parametrizaci a naplnění datových, technologických, telemetrických a řídicích struktur DDTS ŽDC  
- náklady na mzdy  
- programátorské práce včetně potřebného vybavení  
2. Položka neobsahuje:  
 X  
3. Způsob měření:  
Udává se počet kusů kompletní konstrukce nebo práce.</t>
  </si>
  <si>
    <t>R75O94K</t>
  </si>
  <si>
    <t>DDTS ŽDC, PARAMETRIZACE PZTS</t>
  </si>
  <si>
    <t>1. Položka obsahuje:   
- doplnění parametrizace PZTS do integračního koncentrátoru DDTS ŽDC  
- náklady na mzdy  
- programátorské práce včetně potřebného vybavení  
2. Položka neobsahuje:  
 X  
3. Způsob měření:  
Udává se počet kusů kompletní konstrukce nebo práce.</t>
  </si>
  <si>
    <t>R75O952</t>
  </si>
  <si>
    <t>DDTS ŽDC, PARAMETRIZACE A NAPLNĚNÍ DATOVÝCH STRUKTUR</t>
  </si>
  <si>
    <t>1. Položka obsahuje:   
- parametrizaci a naplnění datových struktur (technologických, telemetrických, řídících) DDTS ŽDC pro přenos informací  
- náklady na mzdy  
- programátorské práce  
2. Položka neobsahuje:  
 X  
3. Způsob měření:  
Udává se počet kusů kompletní konstrukce nebo práce.</t>
  </si>
  <si>
    <t>R75O953</t>
  </si>
  <si>
    <t>DDTS ŽDC, ODZKOUŠENÍ PROGRAMOVÉHO VYBAVENÍ</t>
  </si>
  <si>
    <t>1. Položka obsahuje:   
-odzkoušení programového vybavení, ověření uživatelských funkcí na úplné implementaci, verifikace přenášených dat  
- náklady na mzdy  
- programátorské práce  
2. Položka neobsahuje:  
 X  
3. Způsob měření:  
Udává se počet kusů kompletní konstrukce nebo práce.</t>
  </si>
  <si>
    <t>R75O954</t>
  </si>
  <si>
    <t>DDTS ŽDC, SYSTÉMOVÁ A DATOVÁ ANALÝZA TECHNOLOGICKÉHO MODELU</t>
  </si>
  <si>
    <t>1. Položka obsahuje:   
-systémovou a datovou analýza technologického modelu, realizace a plnění presentačních zobrazení a formulářů  
- náklady na mzdy  
- programátorské práce  
2. Položka neobsahuje:  
 X  
3. Způsob měření:  
Udává se počet kusů kompletní konstrukce nebo práce.</t>
  </si>
  <si>
    <t>R75O955</t>
  </si>
  <si>
    <t>DDTS ŽDC, ÚPRAVA A ODZKOUŠENÍ PROGRAMOVÝCH PROSTŘEDKŮ</t>
  </si>
  <si>
    <t>1. Položka obsahuje:   
-úpravu a odzkoušení programových a řídicích prostředků pro export dat  
2. Položka neobsahuje:  
 X  
3. Způsob měření:  
Udává se počet kusů kompletní konstrukce nebo práce.</t>
  </si>
  <si>
    <t>R75O956</t>
  </si>
  <si>
    <t>DDTS ŽDC, KONFIGURACE PŘENOSŮ DAT JEDNOTLIVÝCH TLS</t>
  </si>
  <si>
    <t>1. Položka obsahuje:   
- konfigurace přenosů dat ze systémů TLS do datových struktur  
- odladění a ověření  
- funkční zkoušky  
- náklady na mzdy  
- programátorské práce  
2. Položka neobsahuje:  
 X  
3. Způsob měření:  
Udává se počet kusů integrovaných TLS</t>
  </si>
  <si>
    <t>R75O957</t>
  </si>
  <si>
    <t>DDTS ŽDC, INTEGRACE TLS DO INS</t>
  </si>
  <si>
    <t>1. Položka obsahuje:   
- SW integraci jednoho rozváděče nebo ústředny z technologického systému integrované ŽST/Zast. (EOV, OSV, EPS, PZTS, ASHS, EPZ, …) do integračního serveru DDTS ŽDC.  
- náklady na mzdy  
- programátorské práce  
2. Položka neobsahuje:  
 X  
3. Způsob měření:  
Udává se počet jednotlivých kusů integrovaných TLS do InS.</t>
  </si>
  <si>
    <t>R75O958</t>
  </si>
  <si>
    <t>R75O959</t>
  </si>
  <si>
    <t>DDTS ŽDC, ZÁVĚREČNÁ ZKOUŠKA</t>
  </si>
  <si>
    <t>1. Položka obsahuje:   
- závěrečná zkouška DDTS ŽDC  
- komplexní vyzkoušení zařízení DDTS ŽDC  
- náklady na mzdy  
2. Položka neobsahuje:  
 X  
3. Způsob měření:  
Udává se počet hodin po dobu provádění zkoušky.</t>
  </si>
  <si>
    <t>R170110</t>
  </si>
  <si>
    <t>DDTS ŽDC, DOPLNĚNÍ, PARAMETRIZACE A KONFIGURACE SMS BRÁNY</t>
  </si>
  <si>
    <t>1. Položka obsahuje:  
 – veškeré konfigurační práce  
 – náklady na mzdy  
2. Položka neobsahuje:  
 X  
3. Způsob měření:  
Udává se počet kusů kompletní konstrukce nebo práce.</t>
  </si>
  <si>
    <t>747705</t>
  </si>
  <si>
    <t>MANIPULACE NA ZAŘÍZENÍCH PROVÁDĚNÉ PROVOZOVATELEM</t>
  </si>
  <si>
    <t>747706</t>
  </si>
  <si>
    <t>ZJIŠŤOVÁNÍ STÁVAJÍCÍHO STAVU ROZVODŮ NN</t>
  </si>
  <si>
    <t>747704</t>
  </si>
  <si>
    <t>ZAŠKOLENÍ OBSLUHY</t>
  </si>
  <si>
    <t>747703</t>
  </si>
  <si>
    <t>ZKUŠEBNÍ PROVOZ</t>
  </si>
  <si>
    <t>88</t>
  </si>
  <si>
    <t>747701</t>
  </si>
  <si>
    <t>DOKONČOVACÍ MONTÁŽNÍ PRÁCE NA ELEKTRICKÉM ZAŘÍZENÍ</t>
  </si>
  <si>
    <t>89</t>
  </si>
  <si>
    <t>747702</t>
  </si>
  <si>
    <t>ÚPRAVA ZAPOJENÍ STÁVAJÍCÍCH KABELOVÝCH SKŘÍNÍ/ROZVADĚČŮ</t>
  </si>
  <si>
    <t>90</t>
  </si>
  <si>
    <t>91</t>
  </si>
  <si>
    <t>747214</t>
  </si>
  <si>
    <t>CELKOVÁ PROHLÍDKA, ZKOUŠENÍ, MĚŘENÍ A VYHOTOVENÍ VÝCHOZÍ REVIZNÍ ZPRÁVY, PRO OBJEM IN - PŘÍPLATEK ZA KAŽDÝCH DALŠÍCH I ZAPOČATÝCH 500 TIS. KČ</t>
  </si>
  <si>
    <t>92</t>
  </si>
  <si>
    <t>742P15</t>
  </si>
  <si>
    <t>OZNAČOVACÍ ŠTÍTEK NA KABEL</t>
  </si>
  <si>
    <t>93</t>
  </si>
  <si>
    <t>R170111</t>
  </si>
  <si>
    <t>METALICKÝ PATCHCORD DO 2M</t>
  </si>
  <si>
    <t>94</t>
  </si>
  <si>
    <t>744R33</t>
  </si>
  <si>
    <t>DIN LIŠTA - 0,5 M</t>
  </si>
  <si>
    <t>95</t>
  </si>
  <si>
    <t>96</t>
  </si>
  <si>
    <t>742P13</t>
  </si>
  <si>
    <t>ZATAŽENÍ KABELU DO CHRÁNIČKY - KABEL DO 4 KG/M</t>
  </si>
  <si>
    <t>97</t>
  </si>
  <si>
    <t>703412</t>
  </si>
  <si>
    <t>ELEKTROINSTALAČNÍ TRUBKA PLASTOVÁ VČETNĚ UPEVNĚNÍ A PŘÍSLUŠENSTVÍ DN PRŮMĚRU PŘES 25 DO 40 MM</t>
  </si>
  <si>
    <t>98</t>
  </si>
  <si>
    <t>99</t>
  </si>
  <si>
    <t>744Q21</t>
  </si>
  <si>
    <t>SVODIČ PŘEPĚTÍ TYP 1+2 (TŘÍDA B+C) 1-2 PÓLOVÝ</t>
  </si>
  <si>
    <t>100</t>
  </si>
  <si>
    <t>744Q22</t>
  </si>
  <si>
    <t>SVODIČ PŘEPĚTÍ TYP 1+2 (TŘÍDA B+C) 3-4 PÓLOVÝ</t>
  </si>
  <si>
    <t>101</t>
  </si>
  <si>
    <t>102</t>
  </si>
  <si>
    <t>75J111</t>
  </si>
  <si>
    <t>NOSNÁ LIŠTA PLASTOVÁ</t>
  </si>
  <si>
    <t>103</t>
  </si>
  <si>
    <t>75J11X</t>
  </si>
  <si>
    <t>NOSNÁ LIŠTA PLASTOVÁ - MONTÁŽ</t>
  </si>
  <si>
    <t>D.2.1.1.1</t>
  </si>
  <si>
    <t>Železniční svršek</t>
  </si>
  <si>
    <t xml:space="preserve">  SO 2101</t>
  </si>
  <si>
    <t>P1417, železniční svršek</t>
  </si>
  <si>
    <t>SO 2101</t>
  </si>
  <si>
    <t>0</t>
  </si>
  <si>
    <t>Všeobecné konstrukce a práce</t>
  </si>
  <si>
    <t>015150</t>
  </si>
  <si>
    <t>POPLATKY ZA LIKVIDACI ODPADŮ NEKONTAMINOVANÝCH - 17 05 08 ŠTĚRK Z KOLEJIŠTĚ (ODPAD PO RECYKLACI)</t>
  </si>
  <si>
    <t>1: 174.914; dle VK/5.1</t>
  </si>
  <si>
    <t>015520</t>
  </si>
  <si>
    <t>POPLATKY ZA LIKVIDACI ODPADŮ NEBEZPEČNÝCH - 17 02 04* ŽELEZNIČNÍ PRAŽCE DŘEVĚNÉ</t>
  </si>
  <si>
    <t>1: 120.000*0.072; dle VK/5.2, přepočet na tuny (72 kg/ks)</t>
  </si>
  <si>
    <t>015250</t>
  </si>
  <si>
    <t>POPLATKY ZA LIKVIDACI ODPADŮ NEKONTAMINOVANÝCH - 17 02 03 POLYETYLÉNOVÉ PODLOŽKY (ŽEL. SVRŠEK)</t>
  </si>
  <si>
    <t>1: 0.022; dle VK/5.4</t>
  </si>
  <si>
    <t>015260</t>
  </si>
  <si>
    <t>POPLATKY ZA LIKVIDACI ODPADŮ NEKONTAMINOVANÝCH - 07 02 99 PRYŽOVÉ PODLOŽKY (ŽEL. SVRŠEK)</t>
  </si>
  <si>
    <t>1: 0.044; dle VK/5.5</t>
  </si>
  <si>
    <t>Kolejové lože</t>
  </si>
  <si>
    <t>512550</t>
  </si>
  <si>
    <t>KOLEJOVÉ LOŽE - ZŘÍZENÍ Z KAMENIVA HRUBÉHO DRCENÉHO (ŠTĚRK)</t>
  </si>
  <si>
    <t>1: 143.235; dle VK/2.1</t>
  </si>
  <si>
    <t>513550</t>
  </si>
  <si>
    <t>KOLEJOVÉ LOŽE - DOPLNĚNÍ Z KAMENIVA HRUBÉHO DRCENÉHO (ŠTĚRK)</t>
  </si>
  <si>
    <t>1: 40.698; dle VK/2.2</t>
  </si>
  <si>
    <t>Zřízení železničního svršku</t>
  </si>
  <si>
    <t>529352</t>
  </si>
  <si>
    <t>KOLEJ 49 E1 DLOUHÉ PASY, ROZD. "U", BEZSTYKOVÁ, PR. BET. BEZPODKLADNICOVÝ, UP. PRUŽNÉ</t>
  </si>
  <si>
    <t>1: 58.511; dle VK/3.1</t>
  </si>
  <si>
    <t>Úpravy drážního svršku</t>
  </si>
  <si>
    <t>542111</t>
  </si>
  <si>
    <t>SMĚROVÉ A VÝŠKOVÉ VYROVNÁNÍ KOLEJE NA PRAŽCÍCH DŘEVĚNÝCH DO 0,05 M</t>
  </si>
  <si>
    <t>1: 284.600; dle VK/4.1</t>
  </si>
  <si>
    <t>543211</t>
  </si>
  <si>
    <t>VÝMĚNA JEDNOTLIVÉHO PRAŽCE DŘEVĚNÉHO, UPEVNĚNÍ TUHÉ</t>
  </si>
  <si>
    <t>1: 24.000; dle VK/4.2</t>
  </si>
  <si>
    <t>543331</t>
  </si>
  <si>
    <t>VÝMĚNA KOLEJNICE 49 E1 JEDNOTLIVĚ</t>
  </si>
  <si>
    <t>1: 10.000; dle VK/1.4</t>
  </si>
  <si>
    <t>545121</t>
  </si>
  <si>
    <t>SVAR KOLEJNIC (STEJNÉHO TVARU) 49 E1, T JEDNOTLIVĚ</t>
  </si>
  <si>
    <t>1: 4.000; dle VK/1.4, zavaření kolejnic 49E1 (náhrada za LIS)  
2: 4.000; dle VK/3.4, BK - 49E1 materiál R260</t>
  </si>
  <si>
    <t>549510</t>
  </si>
  <si>
    <t>ŘEZÁNÍ KOLEJNIC</t>
  </si>
  <si>
    <t>1: 4.000; dle VK/1.4, řezy pro vevaření kolej. vložky (náhrada za LIS)  
2: 2.000; pro závěrné svary</t>
  </si>
  <si>
    <t>549</t>
  </si>
  <si>
    <t>Následná úprava</t>
  </si>
  <si>
    <t>542312</t>
  </si>
  <si>
    <t>NÁSLEDNÁ ÚPRAVA SMĚROVÉHO A VÝŠKOVÉHO USPOŘÁDÁNÍ KOLEJE - PRAŽCE BETONOVÉ</t>
  </si>
  <si>
    <t>1: 58.511; dle VK/3.3</t>
  </si>
  <si>
    <t>Doplňující konstrukce a práce na železnici</t>
  </si>
  <si>
    <t>921930</t>
  </si>
  <si>
    <t>ANTIKOROZNÍ PROVEDENÍ UPEVŇOVADEL A JINÉHO DROBNÉHO KOLEJIVA</t>
  </si>
  <si>
    <t>1: 16.500; dle VK/3.2</t>
  </si>
  <si>
    <t>R925920mj</t>
  </si>
  <si>
    <t>DRÁŽNÍ STEZKY Z JINÉHO MATERIÁLU TL. PŘES 50 MM</t>
  </si>
  <si>
    <t>1: 3957.02; dle VK/2.4, nový materiál frakce 31,5/63</t>
  </si>
  <si>
    <t>1. Položka obsahuje:  
 - kompletní provedení konstrukce s dodáním materiálu  
 - urovnání povrchu do předepsaného tvaru, případně i ruční hutnění a výplň nerovností a prohlubní  
 - zhutnění na předepsanou míru bez ohledu na způsob provádění  
 - příplatky za ztížené podmínky vyskytující se při zřízení drážních stezek, např. za překážky na straně koleje ap.  
3. Způsob měření:  
Měří se průřezová plocha ve dvou příčných profilech a násobí se vzdáleností mezi těmito profily.</t>
  </si>
  <si>
    <t>925110</t>
  </si>
  <si>
    <t>DRÁŽNÍ STEZKY Z DRTI TL. DO 50 MM</t>
  </si>
  <si>
    <t>923941</t>
  </si>
  <si>
    <t>ZAJIŠŤOVACÍ ZNAČKA KONZOLOVÁ (K) VČETNĚ OCELOVÉHO SLOUPKU</t>
  </si>
  <si>
    <t>1: 10.000; dle VK/6.1</t>
  </si>
  <si>
    <t>Bourání, demontáže, odstranění drážních konstrukcí - vyjma úzkokolejek</t>
  </si>
  <si>
    <t>965010</t>
  </si>
  <si>
    <t>ODSTRANĚNÍ KOLEJOVÉHO LOŽE A DRÁŽNÍCH STEZEK</t>
  </si>
  <si>
    <t>1: 85.953; dle VK/1.1   
2: odvoz na skládku, z místa stavby průměrně 3km</t>
  </si>
  <si>
    <t>965021</t>
  </si>
  <si>
    <t>ODSTRANĚNÍ KOLEJOVÉHO LOŽE A DRÁŽNÍCH STEZEK - ODVOZ NA SKLÁDKU</t>
  </si>
  <si>
    <t>M3KM</t>
  </si>
  <si>
    <t>1: 85.953*3; dle VK/1.1, m3 x km (z místa stavby 3 km)</t>
  </si>
  <si>
    <t>965123</t>
  </si>
  <si>
    <t>DEMONTÁŽ KOLEJE NA DŘEVĚNÝCH PRAŽCÍCH DO KOLEJOVÝCH POLÍ S ODVOZEM NA MONTÁŽNÍ ZÁKLADNU S NÁSLEDNÝM ROZEBRÁNÍM</t>
  </si>
  <si>
    <t>1: 58.500; dle VK/1.2 (MZ v místě stavby - 1km)</t>
  </si>
  <si>
    <t>965126</t>
  </si>
  <si>
    <t>DEMONTÁŽ KOLEJE NA DŘEVĚNÝCH PRAŽCÍCH - ODVOZ ROZEBRANÝCH SOUČÁSTÍ (Z MÍSTA DEMONTÁŽE NEBO Z MONTÁŽNÍ ZÁKLADNY) K LIKVIDACI</t>
  </si>
  <si>
    <t>tkm</t>
  </si>
  <si>
    <t>1: 58.500*(0,049*2)*1; dle VK/1.2, m x t/m x km, kolejnice S49  
2: 58.500*(0,002*2*1,64)*1; dle VK/1.2, m x t/m x km, upevnění, uvažováno průměrné rozdělení "d"  
3: Sběrna a výkupna, z MZ 1 km  
4: 58.500*(0,072*1,64)*3; dle VK/1.2, m x t/m x km, dř. pražce, uvažováno průměrné rozdělení "d"  
5: Skládka, z MZ 3 km  
6: 58.500*(0,000180*1,64)*3; dle VK/1.2, m x t/m x km, PE podložky, uvažováno průměrné rozdělení "d"  
7: 58.500*(0,000364*1,64)*3; dle VK/1.2, m x t/m x km, pryžové podložky, uvažováno průměrné rozdělení "d"  
8: Skládka, z MZ 3 km  
9: z hlediska dopravy v rozpočtu uvažován odvoz veškerého materiálu - fakturace dle skutečnosti</t>
  </si>
  <si>
    <t>D.2.1.1.2</t>
  </si>
  <si>
    <t>Železniční spodek</t>
  </si>
  <si>
    <t xml:space="preserve">  SO 2102</t>
  </si>
  <si>
    <t>P1417, železniční spodek</t>
  </si>
  <si>
    <t>SO 2102</t>
  </si>
  <si>
    <t>015111</t>
  </si>
  <si>
    <t>POPLATKY ZA LIKVIDACI ODPADŮ NEKONTAMINOVANÝCH - 17 05 04 VYTĚŽENÉ ZEMINY A HORNINY - I. TŘÍDA TĚŽITELNOSTI</t>
  </si>
  <si>
    <t>1: 324.813*1,800; dle položek v kap. 12 (č. 4), m3 x t/m3  
bude odvezena na skládku - 3km</t>
  </si>
  <si>
    <t>015140</t>
  </si>
  <si>
    <t>POPLATKY ZA LIKVIDACI ODPADŮ NEKONTAMINOVANÝCH - 17 01 01 BETON Z DEMOLIC OBJEKTŮ, ZÁKLADŮ TV</t>
  </si>
  <si>
    <t>1: 20.000*2.4; dle VK/8.2, m3 x t/m3</t>
  </si>
  <si>
    <t>Odkopávky a prokopávky</t>
  </si>
  <si>
    <t>123731</t>
  </si>
  <si>
    <t>ODKOP PRO SPOD STAVBU SILNIC A ŽELEZNIC TŘ. I, ODVOZ DO 1KM</t>
  </si>
  <si>
    <t>1: 19.245+3.719; dle pol. č. 8 a 9, výkop pro zpětný zásyp  
2: odvoz na deponii v žst. Vodňany, z místa stavby prům 1km</t>
  </si>
  <si>
    <t>123733</t>
  </si>
  <si>
    <t>ODKOP PRO SPOD STAVBU SILNIC A ŽELEZNIC TŘ. I, ODVOZ DO 3KM</t>
  </si>
  <si>
    <t>1: 173.910; dle VK/1.1  
2: 98.260; dle VK/1.1.1  
3: 75.607; dle VK/3.1, výkop pro ZKPP  
4: -(19.245+3.719); dle pol. č. 8 a 9, odpočet výkopu, který půjde zpět  
5: odvoz na skládku, z místa stavby prům 3km</t>
  </si>
  <si>
    <t>125731</t>
  </si>
  <si>
    <t>VYKOPÁVKY ZE ZEMNÍKŮ A SKLÁDEK TŘ. I, ODVOZ DO 1KM</t>
  </si>
  <si>
    <t>1: 19.245; dle pol. č. 8 (17411), nakládka na mezideponii  
2: 3.719; dle pol. č. 9 (17511), nakládka na mezideponii, zásyp betonových šachet  
3: z místa stavby prům 1km</t>
  </si>
  <si>
    <t>Hloubené vykopávky</t>
  </si>
  <si>
    <t>132733</t>
  </si>
  <si>
    <t>HLOUBENÍ RÝH ŠÍŘ DO 2M PAŽ I NEPAŽ TŘ. I, ODVOZ DO 3KM</t>
  </si>
  <si>
    <t>1: 55.800; dle VK/6.1, svodné potrubí  
2: odvoz na skládku, z místa stavby prům 3km</t>
  </si>
  <si>
    <t>133733</t>
  </si>
  <si>
    <t>HLOUBENÍ ŠACHET ZAPAŽ I NEPAŽ TŘ. I, ODVOZ DO 3KM</t>
  </si>
  <si>
    <t>1: 5.867; dle VK/4.2, betonové šachty DN800  
2: odvoz na skládku, z místa stavby prům 3km</t>
  </si>
  <si>
    <t>Konstrukce ze zemin</t>
  </si>
  <si>
    <t>1: 8.290; dle VK/1.2, zásypy, použita zemina z výkopu  
2: 42.638; dle VK/6.4, svodné potrubí, zásyp (propustný a nenamrzavý mat.), použita zemina z výkopu</t>
  </si>
  <si>
    <t>17511</t>
  </si>
  <si>
    <t>OBSYP POTRUBÍ A OBJEKTŮ SE ZHUTNĚNÍM</t>
  </si>
  <si>
    <t>1: 3.719; dle VK/4.3, obsyp betonových šachet, použita zemina z výkopu</t>
  </si>
  <si>
    <t>Povrchové úpravy terénu (i vegetační)</t>
  </si>
  <si>
    <t>18110</t>
  </si>
  <si>
    <t>ÚPRAVA PLÁNĚ SE ZHUTNĚNÍM V HORNINĚ TŘ. I</t>
  </si>
  <si>
    <t>1: 294.770; dle VK/1.5</t>
  </si>
  <si>
    <t>18130</t>
  </si>
  <si>
    <t>ÚPRAVA PLÁNĚ BEZ ZHUTNĚNÍ</t>
  </si>
  <si>
    <t>1: 31.630; dle VK/1.6</t>
  </si>
  <si>
    <t>Základy</t>
  </si>
  <si>
    <t>21197</t>
  </si>
  <si>
    <t>OPLÁŠTĚNÍ ODVODŇOVACÍCH ŽEBER Z GEOTEXTILIE</t>
  </si>
  <si>
    <t>1: 171.900; dle VK/5.5, opláštění trativodů</t>
  </si>
  <si>
    <t>212635</t>
  </si>
  <si>
    <t>TRATIVODY KOMPL Z TRUB Z PLAST HM DN DO 150MM, RÝHA TŘ I</t>
  </si>
  <si>
    <t>1: 57.300; dle VK/5.2</t>
  </si>
  <si>
    <t>Vodorovné konstrukce</t>
  </si>
  <si>
    <t>451312</t>
  </si>
  <si>
    <t>PODKLADNÍ A VÝPLŇOVÉ VRSTVY Z PROSTÉHO BETONU C12/15</t>
  </si>
  <si>
    <t>1: 4*0.1; dle VK/7.2, betonové lože pro dlažbu u horské vpusti  
2: 10.800; dle VK/6.3,  obetonování svodného potrubí</t>
  </si>
  <si>
    <t>465512</t>
  </si>
  <si>
    <t>DLAŽBY Z LOMOVÉHO KAMENE NA MC</t>
  </si>
  <si>
    <t>1: 4*0.25; dle VK/7.2, odláždění u horské vpusti, převod z m2 na m3</t>
  </si>
  <si>
    <t>Konstrukční vrstvy tělesa železničního spodku</t>
  </si>
  <si>
    <t>501101</t>
  </si>
  <si>
    <t>ZŘÍZENÍ KONSTRUKČNÍ VRSTVY TĚLESA ŽELEZNIČNÍHO SPODKU ZE ŠTĚRKODRTI NOVÉ</t>
  </si>
  <si>
    <t>1: 98.260; dle VK/2.1  
2: 98.260; dle VK/2.2</t>
  </si>
  <si>
    <t>501410</t>
  </si>
  <si>
    <t>ZŘÍZENÍ KONSTRUKČNÍ VRSTVY TĚLESA ŽELEZNIČNÍHO SPODKU ZE ZEMINY ZLEPŠENÉ (STABILIZOVANÉ) CEMENTEM</t>
  </si>
  <si>
    <t>1: 151.214*0.5; dle VK/3.2, ZKPP, z centra, převod z m2 na m3</t>
  </si>
  <si>
    <t>711</t>
  </si>
  <si>
    <t>Přidružená stavební výroba</t>
  </si>
  <si>
    <t>711131</t>
  </si>
  <si>
    <t>IZOLACE BĚŽNÝCH KONSTRUKCÍ PROTI VOLNĚ STÉKAJÍCÍ VODĚ ASFALTOVÝMI NÁTĚRY</t>
  </si>
  <si>
    <t>1: 6.283; dle VK/4.4, betonové šachty</t>
  </si>
  <si>
    <t>Potrubí</t>
  </si>
  <si>
    <t>87434</t>
  </si>
  <si>
    <t>POTRUBÍ Z TRUB PLASTOVÝCH ODPADNÍCH DN DO 200MM</t>
  </si>
  <si>
    <t>1: 71.000; dle VK/6.2, svodné potrubí</t>
  </si>
  <si>
    <t>89413</t>
  </si>
  <si>
    <t>ŠACHTY KANALIZAČNÍ Z BETON DÍLCŮ NA POTRUBÍ DN DO 200MM</t>
  </si>
  <si>
    <t>1: 1,000; dle VK/4.1, včetně dna a vyrovnávací vrstvy</t>
  </si>
  <si>
    <t>89486</t>
  </si>
  <si>
    <t>ŠACHTY KANALIZAČNÍ PLASTOVÉ D 800MM</t>
  </si>
  <si>
    <t>1: 1,000; dle VK/4.5, dva vstupy</t>
  </si>
  <si>
    <t>89722</t>
  </si>
  <si>
    <t>VPUSŤ KANALIZAČNÍ HORSKÁ KOMPLETNÍ Z BETON DÍLCŮ</t>
  </si>
  <si>
    <t>1: 1,000; dle VK/9.1, usazovací jímka</t>
  </si>
  <si>
    <t>899525</t>
  </si>
  <si>
    <t>OBETONOVÁNÍ POTRUBÍ Z PROSTÉHO BETONU DO C30/37</t>
  </si>
  <si>
    <t>1: 10.800; dle VK/6.3, obetonování svodného potrubí betonem C 30/37, XC4, XF3</t>
  </si>
  <si>
    <t>Doplň. konstr. a práce na pozem. komunikacích</t>
  </si>
  <si>
    <t>917223</t>
  </si>
  <si>
    <t>SILNIČNÍ A CHODNÍKOVÉ OBRUBY Z BETONOVÝCH OBRUBNÍKŮ ŠÍŘ 100MM</t>
  </si>
  <si>
    <t>1: 4.300; dle VK/9.4</t>
  </si>
  <si>
    <t>Dokonč. konstr. a práce</t>
  </si>
  <si>
    <t>935232</t>
  </si>
  <si>
    <t>PŘÍKOPOVÉ ŽLABY Z BETON TVÁRNIC ŠÍŘ DO 1200MM DO BETONU TL 100MM</t>
  </si>
  <si>
    <t>1: 87.000; dle VK/7.1 TZZ3</t>
  </si>
  <si>
    <t>966158</t>
  </si>
  <si>
    <t>BOURÁNÍ KONSTRUKCÍ Z PROST BETONU S ODVOZEM DO 20KM</t>
  </si>
  <si>
    <t>1: 20,000; dle VK/8.1, demolice bet. objektů malého rozsahu (podkladní betony, příkopy apod., zábradlí)  
2: skládka, z místa stavby prům. 20 km</t>
  </si>
  <si>
    <t>D.2.1.3</t>
  </si>
  <si>
    <t>Železniční přejezdy</t>
  </si>
  <si>
    <t xml:space="preserve">  SO 2301</t>
  </si>
  <si>
    <t>P1417, přejezdová konstrukce</t>
  </si>
  <si>
    <t>SO 2301</t>
  </si>
  <si>
    <t>Pol.123737   
akt. zóna pod vozovkou, tl.0,5m   
(44,6+10+35,4)*0,5=45,000 [A]   
akt. zóna pod chodníkem, tl.0,3m   
zám.dl.šedá   
2,8+3,2+3,9+6,7+2+6,2+6,2+29,6+31+6,3+6,3+60,5+36,1=200,800 [B]   
zám.dl.reliéf.   
3+1,6+1,6+2,5+1,2+0,8+0,8+1,2+1,3+0,8+0,8+1,5+0,6+1,2=18,900 [C]   
Celkem: B+C=219,700 [D]   
D*0,3=65,910 [E]   
Celkem: A+E=110,910 [F]   
přepočet na tuny:   
F*1,8=199,638 [G]</t>
  </si>
  <si>
    <t>015130</t>
  </si>
  <si>
    <t>POPLATKY ZA LIKVIDACI ODPADŮ NEKONTAMINOVANÝCH - 17 03 02 VYBOURANÝ ASFALTOVÝ BETON BEZ DEHTU</t>
  </si>
  <si>
    <t>Pol.11343A   
odstarnění živice bez dalšího využití pro novou vozovku (zeleň/chodník), předpoklad tl.150mm   
(22+82,6+14+11)*0,15=19,440 [A]   
odstranění živice pro novou vozovku, předpoklad tl.150mm   
(52+11,7+45,2+(21,4*0,5))*0,15=17,940 [B]   
odstranění živice frézování, předpoklad tl.100mm   
(108,8+230,8)*0,1=33,960 [C]   
Celkem: A+B+C=71,340 [D]   
přepočet na tuny:   
D*1,5=107,010 [E]</t>
  </si>
  <si>
    <t>Pol.11345A   
oplocení   
-základový pás 0,2x1x21m    
0,2*1*21=4,200 [A]   
-sloupky 6ks   
6*2*0,15*0,15=0,270 [B]   
Celkem: A+B=4,470 [C]   
Pol.11347A   
dlažba   
28+11,7+1+4,2+1,6=46,500 [D]   
tl.0,06mm   
D*0,06=2,790 [E]   
Pol.11352B   
obrubníky   
23,8+19,8+8,4+20,5+4,2+1,4+2,8+2=82,900 [F]   
předpokládaný průřez 0,035m2   
F*0,035=2,902 [G]   
Celkem: C+E+G=10,162 [H]   
přepočet na tuny:   
H*2,4=24,389 [I]</t>
  </si>
  <si>
    <t>015320</t>
  </si>
  <si>
    <t>POPLATKY ZA LIKVIDACI ODPADŮ NEKONTAMINOVANÝCH - 17 05 04 STÁVAJÍCÍ SYPANÝ MATERIÁL Z NÁSTUPIŠŤ</t>
  </si>
  <si>
    <t>Štěrkodrť z komunikace a chodníku</t>
  </si>
  <si>
    <t>Pol.11332A   
komunikace   
22+82,6+14+11=129,600 [A]   
52+11,7+45,2+(21,4*0,5)=119,600 [B]   
Celkem: A+B=249,200 [C]   
předpoklad tl.350mm   
C*0,35=87,220 [D]   
chodník   
46,5=46,500 [E]   
předpoklad tl.0,15mm   
E*0,15=6,975 [F]   
Celkem: D+E=133,720 [G]   
přepočet na tuny:   
G*1,8=240,696 [H]</t>
  </si>
  <si>
    <t>zárostlá krajnice</t>
  </si>
  <si>
    <t>10,8=10,800 [A]</t>
  </si>
  <si>
    <t>11332A</t>
  </si>
  <si>
    <t>ODSTRANĚNÍ PODKLADŮ ZPEVNĚNÝCH PLOCH Z KAMENIVA NESTMELENÉHO - BEZ DOPRAVY</t>
  </si>
  <si>
    <t>komunikace   
22+82,6+14+11=129,600 [A]   
52+11,7+45,2+(21,4*0,5)=119,600 [B]   
Celkem: A+B=249,200 [C]   
předpoklad tl.350mm   
C*0,35=87,220 [D]   
chodník   
46,5=46,500 [E]   
předpoklad tl.0,15mm   
E*0,15=6,975 [F]   
Celkem: D+F=94,195 [G]</t>
  </si>
  <si>
    <t>11332B</t>
  </si>
  <si>
    <t>ODSTRANĚNÍ PODKLADŮ ZPEVNĚNÝCH PLOCH Z KAMENIVA NESTMELENÉHO - DOPRAVA</t>
  </si>
  <si>
    <t>Pol.11332A   
komunikace   
22+82,6+14+11=129,600 [A]   
52+11,7+45,2+(21,4*0,5)=119,600 [B]   
Celkem: A+B=249,200 [C]   
předpoklad tl.350mm   
C*0,35=87,220 [D]   
chodník   
46,5=46,500 [E]   
předpoklad tl.0,15mm   
E*0,15=6,975 [F]   
Celkem: D+E=133,720 [G]   
přepočet na tuny:   
G*1,8=240,696 [H]   
rozvozná vzdálenost 27km   
H*27=6 498,792 [I]</t>
  </si>
  <si>
    <t>11343A</t>
  </si>
  <si>
    <t>ODSTRAN KRYTU ZPEVNĚNÝCH PLOCH S ASFALT POJIVEM VČET PODKLADU - BEZ DOPRAVY</t>
  </si>
  <si>
    <t>odstarnění živice bez dalšího využití pro novou vozovku (zeleň/chodník), předpoklad tl.150mm   
(22+82,6+14+11)*0,15=19,440 [A]   
odstranění živice pro novou vozovku, předpoklad tl.150mm   
(52+11,7+45,2+(21,4*0,5))*0,15=17,940 [B]   
odstranění živice frézování, předpoklad tl.100mm   
(108,8+230,8)*0,1=33,960 [C]   
Celkem: A+B+C=71,340 [D]</t>
  </si>
  <si>
    <t>11343B</t>
  </si>
  <si>
    <t>ODSTRAN KRYTU ZPEVNĚNÝCH PLOCH S ASFALT POJIVEM VČET PODKLADU - DOPRAVA</t>
  </si>
  <si>
    <t>Pol.11343A   
odstarnění živice bez dalšího využití pro novou vozovku (zeleň/chodník), předpoklad tl.150mm   
(22+82,6+14+11)*0,15=19,440 [A]   
odstranění živice pro novou vozovku, předpoklad tl.150mm   
(52+11,7+45,2+(21,4*0,5))*0,15=17,940 [B]   
odstranění živice frézování, předpoklad tl.100mm   
(108,8+230,8)*0,1=33,960 [C]   
Celkem: A+B+C=71,340 [D]   
přepočet na tuny:   
D*1,5=107,010 [E]   
rozvozná vzdálenost 27km   
E*27=2 889,270 [F]</t>
  </si>
  <si>
    <t>11345A</t>
  </si>
  <si>
    <t>ODSTRAN KRYTU ZPEVNĚNÝCH PLOCH Z BETONU VČET PODKLADU - BEZ DOPRAVY</t>
  </si>
  <si>
    <t>oplocení   
-základový pás 0,2x1x21m    
0,2*1*21=4,200 [A]   
-sloupky 6ks   
6*2*0,15*0,15=0,270 [B]   
Celkem: A+B=4,470 [C]</t>
  </si>
  <si>
    <t>11345B</t>
  </si>
  <si>
    <t>ODSTRAN KRYTU ZPEVNĚNÝCH PLOCH Z BETONU VČET PODKLADU - DOPRAVA</t>
  </si>
  <si>
    <t>Pol.11345A   
oplocení   
-základový pás 0,2x1x21m    
0,2*1*21=4,200 [A]   
-sloupky 6ks   
6*2*0,15*0,15=0,270 [B]   
Celkem: A+B=4,470 [C]   
přepočet na tuny:   
C*2,4=10,728 [D]   
rozvozná vzdálenost 27km   
D*27=289,656 [E]</t>
  </si>
  <si>
    <t>11347A</t>
  </si>
  <si>
    <t>ODSTRAN KRYTU ZPEVNĚNÝCH PLOCH Z DLAŽEB KOSTEK VČET PODKL - BEZ DOPRAVY</t>
  </si>
  <si>
    <t>28+11,7+1+4,2+1,6=46,500 [A]   
tl.0,06mm   
A*0,06=2,790 [B]</t>
  </si>
  <si>
    <t>11347B</t>
  </si>
  <si>
    <t>ODSTRAN KRYTU ZPEVNĚNÝCH PLOCH Z DLAŽEB KOSTEK VČET PODKL - DOPRAVA</t>
  </si>
  <si>
    <t>Pol.11347A   
28+11,7+1+4,2+1,6=46,500 [A]   
tl.0,06mm   
A*0,06=2,790 [B]   
přepočet na tuny:   
B*2,4=6,696 [C]   
rozvozná vzdálenost 27km   
C*27=180,792 [D]</t>
  </si>
  <si>
    <t>11352A</t>
  </si>
  <si>
    <t>ODSTRANĚNÍ CHODNÍKOVÝCH A SILNIČNÍCH OBRUBNÍKŮ BETONOVÝCH - BEZ DOPRAVY</t>
  </si>
  <si>
    <t>23,8+19,8+8,4+20,5+4,2+1,4+2,8+2=82,900 [A]</t>
  </si>
  <si>
    <t>11352B</t>
  </si>
  <si>
    <t>ODSTRANĚNÍ CHODNÍKOVÝCH A SILNIČNÍCH OBRUBNÍKŮ BETONOVÝCH - DOPRAVA</t>
  </si>
  <si>
    <t>Pol.11352A   
23,8+19,8+8,4+20,5+4,2+1,4+2,8+2=82,900 [A]   
přepočet na tuny:   
A*2,4=198,960 [B]   
rozvozná vzdálenost 27km   
B*27=5 371,920 [C]</t>
  </si>
  <si>
    <t>113746</t>
  </si>
  <si>
    <t>FRÉZOVÁNÍ ZPEVNĚNÝCH PLOCH ASFALTOVÝCH TL. DO 100MM</t>
  </si>
  <si>
    <t>108,8+230,8=339,600 [A]</t>
  </si>
  <si>
    <t>121103</t>
  </si>
  <si>
    <t>SEJMUTÍ ORNICE NEBO LESNÍ PŮDY S ODVOZEM DO 3KM</t>
  </si>
  <si>
    <t>pro nový trávník   
(40+17,6+44,7+7,3+12,7+6,2+25,8+34,4+15,4+20,5+22,7+18,4)*0,15=39,855 [A]   
pro nový chodník   
(147,01+10,6)*0,25=39,403 [B]   
Celkem: A+B=79,258 [C]</t>
  </si>
  <si>
    <t>akt. zóna pod vozovkou, tl.0,5m   
(44,6+10+35,4)*0,5=45,000 [A]   
akt. zóna pod chodníkem, tl.0,3m   
zám.dl.šedá   
2,8+3,2+3,9+6,7+2+6,2+6,2+29,6+31+6,3+6,3+60,5+36,1=200,800 [B]   
zám.dl.reliéf.   
3+1,6+1,6+2,5+1,2+0,8+0,8+1,2+1,3+0,8+0,8+1,5+0,6+1,2=18,900 [C]   
Celkem: B+C=219,700 [D]   
D*0,3=65,910 [E]   
Celkem: A+E=110,910 [F]</t>
  </si>
  <si>
    <t>17180</t>
  </si>
  <si>
    <t>ULOŽENÍ SYPANINY DO NÁSYPŮ Z NAKUPOVANÝCH MATERIÁLŮ</t>
  </si>
  <si>
    <t>v případě potřeby výměna akt. zóny</t>
  </si>
  <si>
    <t>18232</t>
  </si>
  <si>
    <t>ROZPROSTŘENÍ ORNICE V ROVINĚ V TL DO 0,15M</t>
  </si>
  <si>
    <t>nová zeleň   
6,2+15+7,3+61,5+17,6+71,3+39,6+20,5+65,4+34,4+18,5=357,300 [A]   
krajnice - ohumusování   
10,8=10,800 [B]   
Celkem: A+B=368,100 [C]</t>
  </si>
  <si>
    <t>18242</t>
  </si>
  <si>
    <t>ZALOŽENÍ TRÁVNÍKU HYDROOSEVEM NA ORNICI</t>
  </si>
  <si>
    <t>184E2</t>
  </si>
  <si>
    <t>PŘESAZOVÁNÍ STROMŮ</t>
  </si>
  <si>
    <t>18600</t>
  </si>
  <si>
    <t>ZALÉVÁNÍ VODOU</t>
  </si>
  <si>
    <t>Zalévání přesazeného stromu</t>
  </si>
  <si>
    <t>Zálivka po dobu 3 let po přesazení   
počet stromů: 1   
zálivka 10x ročně v množství 30l   
1*0,3=0,300 [A]</t>
  </si>
  <si>
    <t>Komunikace</t>
  </si>
  <si>
    <t>56140</t>
  </si>
  <si>
    <t>KAMENIVO ZPEVNĚNÉ CEMENTEM</t>
  </si>
  <si>
    <t>SC C8/10, tl.130mm</t>
  </si>
  <si>
    <t>(44,6+10+35,4)*0,13=11,700 [A]</t>
  </si>
  <si>
    <t>56330</t>
  </si>
  <si>
    <t>VOZOVKOVÉ VRSTVY ZE ŠTĚRKODRTI</t>
  </si>
  <si>
    <t>Štěrkodrť tl.220mm</t>
  </si>
  <si>
    <t>(44,6+10+35,4)*0,22=19,800 [A]</t>
  </si>
  <si>
    <t>572113</t>
  </si>
  <si>
    <t>INFILTRAČNÍ POSTŘIK Z EMULZE DO 0,5KG/M2</t>
  </si>
  <si>
    <t>44,6+10+35,4=90,000 [A]</t>
  </si>
  <si>
    <t>572213</t>
  </si>
  <si>
    <t>SPOJOVACÍ POSTŘIK Z EMULZE DO 0,5KG/M2</t>
  </si>
  <si>
    <t>pro novou vozovku:   
44,6+10+35,4=90,000 [A]   
po frézování:   
228,7+108,7=337,400 [B]   
Celkem: A+B=427,400 [C]</t>
  </si>
  <si>
    <t>574A34</t>
  </si>
  <si>
    <t>ASFALTOVÝ BETON PRO OBRUSNÉ VRSTVY ACO 11+, 11S TL. 40MM</t>
  </si>
  <si>
    <t>574C56</t>
  </si>
  <si>
    <t>ASFALTOVÝ BETON PRO LOŽNÍ VRSTVY ACL 16+, 16S TL. 60MM</t>
  </si>
  <si>
    <t>574E46</t>
  </si>
  <si>
    <t>ASFALTOVÝ BETON PRO PODKLADNÍ VRSTVY ACP 16+, 16S TL. 50MM</t>
  </si>
  <si>
    <t>582611</t>
  </si>
  <si>
    <t>KRYTY Z BETON DLAŽDIC SE ZÁMKEM ŠEDÝCH TL 60MM DO LOŽE Z KAM</t>
  </si>
  <si>
    <t>2,8+3,2+3,9+6,7+2+6,2+6,2+29,6+31+6,3+6,3+60,5+36,1=200,800 [A]</t>
  </si>
  <si>
    <t>58261A</t>
  </si>
  <si>
    <t>KRYTY Z BETON DLAŽDIC SE ZÁMKEM BAREV RELIÉF TL 60MM DO LOŽE Z KAM</t>
  </si>
  <si>
    <t>3+1,6+1,6+2,5+1,2+0,8+0,8+1,2+1,3+0,8+0,8+1,5+0,6+1,2=18,900 [A]</t>
  </si>
  <si>
    <t>58920</t>
  </si>
  <si>
    <t>VÝPLŇ SPAR MODIFIKOVANÝM ASFALTEM</t>
  </si>
  <si>
    <t>Spáry vzniklé řezáním živice mezi novou a stávající vozovkou.</t>
  </si>
  <si>
    <t>rozhraní vozovek   
7+7,1+9,6=23,700 [A]   
podél nových obrub   
19,6+19,6+19,1+18,4+1,6+21,6=99,900 [B]   
Celkem: A+B=123,600 [C]</t>
  </si>
  <si>
    <t>89922</t>
  </si>
  <si>
    <t>VÝŠKOVÁ ÚPRAVA MŘÍŽÍ</t>
  </si>
  <si>
    <t>Výšková úprava povrchových znaků inženýrských sítí</t>
  </si>
  <si>
    <t>Ostatní konstrukce a práce</t>
  </si>
  <si>
    <t>915221</t>
  </si>
  <si>
    <t>VODOR DOPRAV ZNAČ PLASTEM STRUKTURÁLNÍ NEHLUČNÉ - DOD A POKLÁDKA</t>
  </si>
  <si>
    <t>Dvousložkový plast buď strukturální plast s baretami (s max. rozestupem baret 75 cm s šířkou barety 4,5 cm +- 1 cm výškou 3-7 mm nad povrch značení) či spotflex.</t>
  </si>
  <si>
    <t>V1a 0,125   
6,4*0,125=0,800 [A]   
V1a 0,250   
(15,7+37,4+43,2)*0,25=24,075 [B]   
V2b 1,5/1,5-0,250   
21,7*0,25=5,425 [C]   
V7   
14=14,000 [D]   
V13a   
16,3=16,300 [E]   
Celkem: A+B+C+D+E=60,600 [F]</t>
  </si>
  <si>
    <t>917211</t>
  </si>
  <si>
    <t>ZÁHONOVÉ OBRUBY Z BETONOVÝCH OBRUBNÍKŮ ŠÍŘ 50MM</t>
  </si>
  <si>
    <t>1,9+3,1+2,6+3+10,1+10,3+18,3+18,3+5,5+19+20,3+45,8+43,9+20,9=223,000 [A]</t>
  </si>
  <si>
    <t>917224</t>
  </si>
  <si>
    <t>SILNIČNÍ A CHODNÍKOVÉ OBRUBY Z BETONOVÝCH OBRUBNÍKŮ ŠÍŘ 150MM</t>
  </si>
  <si>
    <t>19,6+19,6+19,1+18,4+1,6+21,6=99,900 [A]</t>
  </si>
  <si>
    <t>919112</t>
  </si>
  <si>
    <t>ŘEZÁNÍ ASFALTOVÉHO KRYTU VOZOVEK TL DO 100MM</t>
  </si>
  <si>
    <t>7+7,1+9,6+18,4+21,7+40,1+20,4+37=161,300 [A]</t>
  </si>
  <si>
    <t>921112</t>
  </si>
  <si>
    <t>ŽELEZNIČNÍ PŘEJEZD CELOPRYŽOVÝ NA BETONOVÝCH PRAŽCÍCH</t>
  </si>
  <si>
    <t>3,4*8,4=28.560 [A]</t>
  </si>
  <si>
    <t>921122</t>
  </si>
  <si>
    <t>ŽELEZNIČNÍ PŘECHOD CELOPRYŽOVÝ NA BETONOVÝCH PRAŽCÍCH</t>
  </si>
  <si>
    <t>(5,4*3,4)+(2,7*3,4)=27.540 [A]</t>
  </si>
  <si>
    <t>921332R</t>
  </si>
  <si>
    <t>ANTI-TRESPASS PANEL</t>
  </si>
  <si>
    <t>KS</t>
  </si>
  <si>
    <t>Antitrespass panely budou 4x se 2 okraji, 8x s 1 okrajem a 8x bez okraje ke kolejnici. Pro pokládku je v místě uložení nutné připravit rovný podklad.</t>
  </si>
  <si>
    <t>Položka obsahuje:   
Dodávku a montáž panelu. Dopravu vč. přesunu hmot.</t>
  </si>
  <si>
    <t>D.2.1.4</t>
  </si>
  <si>
    <t>Mosty, propustky, zdi</t>
  </si>
  <si>
    <t xml:space="preserve">  SO 2401</t>
  </si>
  <si>
    <t>Železniční propustek v ev. km 4,203</t>
  </si>
  <si>
    <t>SO 2401</t>
  </si>
  <si>
    <t>000</t>
  </si>
  <si>
    <t>Všeobecné položky</t>
  </si>
  <si>
    <t>R014112</t>
  </si>
  <si>
    <t>ŽELEZNÝ ŠROT - KONSTRUKCE, STOŽÁRY, KOLEJ - 17 04 05</t>
  </si>
  <si>
    <t>VIZ. POL. 96718 pouze odvoz do 1 km   
1,299=11,299 [A]</t>
  </si>
  <si>
    <t>1. Položka obsahuje:     
- demontáž/ práci na vyzískání materiálu    
- přistavení kontejneru    
- náklady spojené s naložením a manipulací s materiálem v místě stavby do přistaveného kontejneru    
- Následně je s položkou zacházeno v souladu se směrnicí SŽDC č.42 Hospodaření s vyzískaným materiálem.    
2. Způsob měření:      
- [měrná jednotka – nejčastěji Tuna] určující množství odpadu vytříděného v souladu se zákonem č. 451/2021 Sb., o nakládání s odpady, v platném znění</t>
  </si>
  <si>
    <t>R015330</t>
  </si>
  <si>
    <t>922</t>
  </si>
  <si>
    <t>POPLATKY ZA LIKVIDACŮ ODPADŮ NEKONTAMINOVANÝCH - 17 05 04 KAMENNÁ SUŤ - VČETNĚ DOPRAVY</t>
  </si>
  <si>
    <t>viz. pol. 96613 odvoz do 27 km   
8,941*2,1=18,776 [A]</t>
  </si>
  <si>
    <t>1. Položka obsahuje:   
-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 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</si>
  <si>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900</t>
  </si>
  <si>
    <t>POPLATKY ZA LIKVIDACŮ ODPADŮ NEKONTAMINOVANÝCH - 17 05 04 VYTĚŽENÉ ZEMINY A HORNINY - I. TŘÍDA TĚŽITELNOSTI - VČETNĚ DPPRAVY</t>
  </si>
  <si>
    <t>odvoz do 3 km   
19,656*1,8=35,381 [A]</t>
  </si>
  <si>
    <t>1. Položka obsahuje:   
–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</si>
  <si>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R015140</t>
  </si>
  <si>
    <t>POPLATKY ZA LIKVIDACŮ ODPADŮ NEKONTAMINOVANÝCH - 17 01 01 BETON Z DEMOLIC OBJEKTŮ, ZÁKLADŮ TV - VČETNĚ DOPRAVY</t>
  </si>
  <si>
    <t>viz. pol. 96616 * hmotnost odvoz do 27 km   
4,522*2,5=11,305 [A]</t>
  </si>
  <si>
    <t>001</t>
  </si>
  <si>
    <t>13173</t>
  </si>
  <si>
    <t>HLOUBENÍ JAM ZAPAŽ I NEPAŽ TŘ. I</t>
  </si>
  <si>
    <t>Objem výkopu pro demolici   
Plocha výkopu * délka propustku   
(1,4*1,4+0,2*1,4*2)*3,9*2=19,656 [A]</t>
  </si>
  <si>
    <t>009</t>
  </si>
  <si>
    <t>96613</t>
  </si>
  <si>
    <t>BOURÁNÍ KONSTRUKCÍ Z KAMENE NA MC</t>
  </si>
  <si>
    <t>zdivo+čela   
0,4*1,44*3,1+0,4*1,8*3,04+2*0,4*3,88*1,6=8,941 [A]</t>
  </si>
  <si>
    <t>96616</t>
  </si>
  <si>
    <t>BOURÁNÍ KONSTRUKCÍ ZE ŽELEZOBETONU</t>
  </si>
  <si>
    <t>římsy+desky NK + opěrné zídky   
(0,2*0,4*3,1)+(0,22*0,4*3,04)+(0,2*3,88*1,4)+(4*0,73*1)=4,522 [A]</t>
  </si>
  <si>
    <t>96718</t>
  </si>
  <si>
    <t>VYBOURÁNÍ ČÁSTÍ KONSTRUKCÍ KOVOVÝCH</t>
  </si>
  <si>
    <t>zábradlí z úhelníků (odhad 4 kg/m) + pochozí kce   
2*(3*4,26+3*1,34)*0,004+2*(0,003*4,26*1,38+2*0,1*0,05*4,26)*7,85=1,299 [A]</t>
  </si>
  <si>
    <t>D.2.1.6</t>
  </si>
  <si>
    <t>Potrubní vedení</t>
  </si>
  <si>
    <t xml:space="preserve">  SO 2501</t>
  </si>
  <si>
    <t>Dešťová kanalizace včetně vsakovacího objektu</t>
  </si>
  <si>
    <t>SO 2501</t>
  </si>
  <si>
    <t>R88801</t>
  </si>
  <si>
    <t>PŘELOŽKA VODOVODNÍHO ŘADU</t>
  </si>
  <si>
    <t>KPL</t>
  </si>
  <si>
    <t>přeložka vodovodu litina DN 125 mm, předpoklad 5 m, uvažovat pouze v případě kolize s dešťovou kanalizací</t>
  </si>
  <si>
    <t>R899001</t>
  </si>
  <si>
    <t>VSAKOVACÍ OBJEKT Z PLASTOVÝCH BOXŮ</t>
  </si>
  <si>
    <t>Vsakovací objekt je navržen obdélníkového tvaru 8000 x 4000 mm výšky 360 mm z plastových vsakovacích bloků (75 ks) o rozměrech 800 x 800 x 360 mm. Vsakovací bloky budou uloženy v jedné vrstvě na upravené vodorovné dno výkopu s únosností min. 100 kN/m2. Hloubka dna vsakovacího objektu je cca 1,6 m pod terénem.</t>
  </si>
  <si>
    <t>vsakovací objekt dno 0,8*0,8*0,04*75=1,920 [A]   
                        tělo      0,8*0,8*0,32*75=15,360 [B]    
                 zakončení 0,74*0,277*0,054*10=0,111 [C]   
Celkem: A+B+C=17,391 [D]</t>
  </si>
  <si>
    <t>POPLATKY ZA LIKVIDACŮ ODPADŮ NEKONTAMINOVANÝCH - 17 05 04 VYTĚŽENÉ ZEMINY A HORNINY - II. TŘÍDA TĚŽITELNOSTI - VČETNĚ DOPRAVY</t>
  </si>
  <si>
    <t>odvoz do 3 km ,   
(347,52-161,01)*1,8=335,718 [B]</t>
  </si>
  <si>
    <t>1. Položka obsahuje:   
-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 2. Položka neobsahuje:   
3. Způsob měření:   
Tunou se rozumí hmotnost odpadu vytříděného v souladu se zákonem č. 541/2021Sb., o nakládání s odpady, v platném znění.   
Poznámka:   
*)  U nebezpečných odpadů musí být v doplňujícím popisu položky uvedeno upřesnění  nebezpečných vlastností v rozsahu a typu koncentrace nebezpečných látek</t>
  </si>
  <si>
    <t>11513</t>
  </si>
  <si>
    <t>ČERPÁNÍ VODY DO 2000 L/MIN</t>
  </si>
  <si>
    <t>POČET HODIN ZA DEN * POČET DNÍ   
3*4=12,000 [A]</t>
  </si>
  <si>
    <t>13183</t>
  </si>
  <si>
    <t>HLOUBENÍ JAM ZAPAŽ I NEPAŽ TŘ II</t>
  </si>
  <si>
    <t>výkopy + 10% rezerva   347,52=347,520 [A]</t>
  </si>
  <si>
    <t>zásyp z vytěženého materiálu + 10 % 161,01=161,010 [A]</t>
  </si>
  <si>
    <t>17581</t>
  </si>
  <si>
    <t>OBSYP POTRUBÍ A OBJEKTŮ Z NAKUPOVANÝCH MATERIÁLŮ</t>
  </si>
  <si>
    <t>lože pro potrubí   6,46=6,460 [A]     
 podklad pod šachty   0,84=0,840 [B]    
zásyp z nakupovaných materiálů   261,37=261,370 [C]    
Celkem: A+B+C=268,670 [D]</t>
  </si>
  <si>
    <t>18241</t>
  </si>
  <si>
    <t>ZALOŽENÍ TRÁVNÍKU RUČNÍM VÝSEVEM</t>
  </si>
  <si>
    <t>zatravnění 216=216,000 [A]</t>
  </si>
  <si>
    <t>R175811</t>
  </si>
  <si>
    <t>PODKLAD A OBSYP POTRUBÍ A OBJEKTŮ Z NAKUPOVANÝCH MATERIÁLŮ (oblázkový štěrk 8/16)</t>
  </si>
  <si>
    <t>Vsakovací objekt</t>
  </si>
  <si>
    <t>vsakovací objekt 16,7=16,700 [A]</t>
  </si>
  <si>
    <t>položka zahrnuje:    
- kompletní provedení zemní konstrukce včetně nákupu a dopravy materiálu dle zadávací    
dokumentace    
- úprava  ukládaného  materiálu  vlhčením,  tříděním,  promícháním  nebo  vysoušením,  příp. jiné úpravy za účelem zlepšení jeho  mech. vlastností    
- hutnění i různé míry hutnění    
- ošetření úložiště po celou dobu práce v něm vč. klimatických opatření    
- ztížení v okolí vedení, konstrukcí a objektů a jejich dočasné zajištění    
- ztížení provádění vč. hutnění ve ztížených podmínkách a stísněných prostorech    
- ztížené ukládání sypaniny pod vodu    
- ukládání po vrstvách a po jiných nutných částech (figurách) vč. dosypávek    
- spouštění a nošení materiálu    
- výměna částí zemní konstrukce znehodnocené klimatickými vlivy    
- ruční hutnění a výplň jam a prohlubní v podloží    
- úprava, očištění, ochrana a zhutnění podloží    
- svahování, hutnění a uzavírání povrchů svahů    
- zřízení lavic na svazích    
- udržování úložiště a jeho ochrana proti vodě    
- odvedení nebo obvedení vody v okolí úložiště a v úložišti    
- veškeré  pomocné konstrukce umožňující provedení  zemní konstrukce  (příjezdy,  sjezdy, nájezdy, lešení, podpěrné konstrukce, přemostění, zpevněné plochy, zakrytí a pod.)    
- zemina vytlačená potrubím o DN do 180mm se od kubatury obsypů neodečítá</t>
  </si>
  <si>
    <t>21461B</t>
  </si>
  <si>
    <t>SEPARAČNÍ GEOTEXTILIE DO 200G/M2</t>
  </si>
  <si>
    <t>obalení vsak boxů pod obsyp štěrk + 20%  129,6=129,600 [A]   
separační textilie mezi zásyp a oblázkový štěrk+ 20 %  111,28=111,280 [B]   
Celkem: A+B=240,880 [C]</t>
  </si>
  <si>
    <t>272366</t>
  </si>
  <si>
    <t>VÝZTUŽ ZÁKLADŮ Z KARI SÍTÍ</t>
  </si>
  <si>
    <t>výztuž betonu pod dlažbou 1,5% objemu betonu 1,18*0,015*7,85=0,139 [A]</t>
  </si>
  <si>
    <t>Kolem vtokové šachty bude provedeno odláždění do kruhu do vzdálenosti 1000 mm od šachty.   
Dlažba tl. 200 mm bude provedena z lomového kamene, který je specifikován v samostatné kapitole, do podkladního betonu tl. 100 mm. Na konci odláždění bude proveden železobetonový práh o rozměrech 0,3 x 0,6 m. Odláždění bude ukončeno ochranným přesahem železobetonového pásu od lomového kamene do boků o min 0,15 m, aby byl lomový kámen zajištěn proti uvolnění z podkladní vrstvy betonu. Veškerý beton pod dlažbami bude vyztužen svařovanými sítěmi 6 x 150 x 150 mm.</t>
  </si>
  <si>
    <t>kolm poklopu šachty č. 1  1,18=1,180 [A]</t>
  </si>
  <si>
    <t>56110</t>
  </si>
  <si>
    <t>PODKLADNÍ BETON</t>
  </si>
  <si>
    <t>podkl. beton pod dlažbu C20/25n 1,18=1,180 [A]</t>
  </si>
  <si>
    <t>711311</t>
  </si>
  <si>
    <t>IZOLACE PODZEMNÍCH OBJEKTŮ PROTI ZEMNÍ VLHKOSTI ASFALTOVÝMI NÁTĚRY</t>
  </si>
  <si>
    <t>1x penetračně adhezní nátěr     
2x asfaltový nátěr</t>
  </si>
  <si>
    <t>1x penetrace + 2x vrchní asfaltový nátěr 14,31=14,310 [A]</t>
  </si>
  <si>
    <t>Trubní vedení</t>
  </si>
  <si>
    <t>86627</t>
  </si>
  <si>
    <t>CHRÁNIČKY Z TRUB OCELOVÝCH DN DO 100MM</t>
  </si>
  <si>
    <t>pro případnou kabeláž  8=8,000 [A]</t>
  </si>
  <si>
    <t>86645</t>
  </si>
  <si>
    <t>CHRÁNIČKY Z TRUB OCELOVÝCH DN DO 300MM</t>
  </si>
  <si>
    <t>chránička pod tratí pro potrubí DN 250 mm 8=8,000 [A]</t>
  </si>
  <si>
    <t>přítok do vsak objektu  3=3,000 [A]</t>
  </si>
  <si>
    <t>87444</t>
  </si>
  <si>
    <t>POTRUBÍ Z TRUB PLASTOVÝCH ODPADNÍCH DN DO 250MM</t>
  </si>
  <si>
    <t>7*5=35,000 [A]</t>
  </si>
  <si>
    <t>894145</t>
  </si>
  <si>
    <t>ŠACHTY KANALIZAČNÍ Z BETON DÍLCŮ NA POTRUBÍ DN DO 300MM</t>
  </si>
  <si>
    <t>VNITRÍ PRŮMĚR   VÝŠKA, M      KS   
ŠACHTOVÁ DNA                                                1                     1                  1   
ŠACHTOVÁ DNA                                             1                    0,775           1   
ŠACHTOVÉ SKRUŽE                                         1                     0,5        1   
ZÁKRYTOVÁ DESKA                             0,625    0,18        2   
ŠACHTOVÉ VYROVNÁVACÍ PRSTENCE          0,625    0,12        2   
KOMPOZITNÍ POCHOZÍ POKLOP             0,6     -        1   
VTOKOVÁ KANALIZAČNÍ KRUHOVÁ MŘÍŽ      0,6     -        1</t>
  </si>
  <si>
    <t>89945</t>
  </si>
  <si>
    <t>VÝŘEZ, VÝSEK, ÚTES NA POTRUBÍ DN DO 300MM</t>
  </si>
  <si>
    <t>Napojení bude dostatečně utěsněno pomocí velkoobjemové těsnící přípojky a šroubovací korunky, která bude zašroubována do připojovacího těsnění. Poté bude provedeno osazení kanalizační trouby</t>
  </si>
  <si>
    <t>zaústění potrubí DN 250 do stávající kanalizační šachty  1=1,000 [A]</t>
  </si>
  <si>
    <t>R87834</t>
  </si>
  <si>
    <t>NASUNUTÍ PLAST TRUB DN DO 250MM DO CHRÁNIČKY</t>
  </si>
  <si>
    <t>položka zahrnuje:    
pojízdná sedla (objímky)    
případně předepsané utěsnění konců chráničky    
nezahrnuje dodávku potrubí</t>
  </si>
  <si>
    <t>D.2.3.6</t>
  </si>
  <si>
    <t>Rozvodny vn, nn, osvětlení a dálkové ovládání odpojovačů</t>
  </si>
  <si>
    <t xml:space="preserve">  SO 2601</t>
  </si>
  <si>
    <t>P1417, přípojka nn</t>
  </si>
  <si>
    <t>SO 2601</t>
  </si>
  <si>
    <t>R113138</t>
  </si>
  <si>
    <t>ODSTRANĚNÍ KRYTU ZPEVNĚNÝCH PLOCH S ASFALT POJIVEM, ODVOZ DO 30KM, LIKVIDACE ODPADU VČ. SKLÁDKY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</si>
  <si>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</si>
  <si>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20x0,35x0,15=1,05m3</t>
  </si>
  <si>
    <t>Položka zahrnuje veškerou manipulaci s vybouranou sutí a s vybouranými hmotami vč. uložení na skládku. Zahrnuje poplatek za skládku.</t>
  </si>
  <si>
    <t>R132738</t>
  </si>
  <si>
    <t>HLOUBENÍ RÝH ŠÍŘ DO 2M PAŽ I NEPAŽ TŘ. I, ODVOZ DO 20KM, LIKVIDACE ODPADU VČ. SKLÁDKY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</si>
  <si>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</si>
  <si>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10x0,35x0,2=0,7m3 plus 20x0,35x0,2=1,4m3 plus 0,8x0,8x1,5=0,96m3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</si>
  <si>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zahrnuje uložení zeminy a poplatky za skládku</t>
  </si>
  <si>
    <t>R131738</t>
  </si>
  <si>
    <t>HLOUBENÍ JAM ZAPAŽ I NEPAŽ TŘ. I, ODVOZ DO 20KM, LIKVIDACE ODPADU VČ. SKLÁDKY</t>
  </si>
  <si>
    <t>0,6x0,5x0,9=0,27m3</t>
  </si>
  <si>
    <t>13283A</t>
  </si>
  <si>
    <t>HLOUBENÍ RÝH ŠÍŘ DO 2M PAŽ I NEPAŽ TŘ. II - BEZ DOPRAVY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</si>
  <si>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</si>
  <si>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10x0,35x0,6=2,1m3 plus 20x0,35x0,3=2,1m3 plus 0,8x0,8x1,5=0,96m3</t>
  </si>
  <si>
    <t>2x2,5x2,5x2=25m3  + 0,8x0,8x1,5=0,96m3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</si>
  <si>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</si>
  <si>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0,6x0,5x0,9=0,27m3  + 2x2,5x2,5x2=25m3</t>
  </si>
  <si>
    <t>272324</t>
  </si>
  <si>
    <t>ZÁKLADY ZE ŽELEZOBETONU DO C25/30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</si>
  <si>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</si>
  <si>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2x0,5x0,5x1,5=0,75m3</t>
  </si>
  <si>
    <t>272314</t>
  </si>
  <si>
    <t>ZÁKLADY Z PROSTÉHO BETONU DO C25/30</t>
  </si>
  <si>
    <t>10x0,25x0,25=0,625m3</t>
  </si>
  <si>
    <t>položka zahrnuje úpravu pláně včetně vyrovnání výškových rozdílů. Míru zhutnění určuje projekt.</t>
  </si>
  <si>
    <t>30x0,35=10,5m2</t>
  </si>
  <si>
    <t>Všeobecné práce pro silnoproud a slaboproud</t>
  </si>
  <si>
    <t>702221</t>
  </si>
  <si>
    <t>KABELOVÁ CHRÁNIČKA ZEMNÍ UV STABILNÍ DN DO 100 MM</t>
  </si>
  <si>
    <t>1. Položka obsahuje:  
 – obnovu a výměnu poškozených krytů  
 – pomocné mechanismy  
2. Položka neobsahuje:  
 X  
3. Způsob měření:  
Měří se metr délkový.</t>
  </si>
  <si>
    <t>Dle příloh č.1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</si>
  <si>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</si>
  <si>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Dle příloh č.1,2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</si>
  <si>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</si>
  <si>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701004</t>
  </si>
  <si>
    <t>VYHLEDÁVACÍ MARKER ZEMNÍ</t>
  </si>
  <si>
    <t>1. Položka obsahuje:  
 – obsahuje montáž   
 – dopravu ze skladu   
  – poplatek za likvidaci odpadů, pokud je materiál likvidován  
2. Položka neobsahuje:  
 X  
3. Způsob měření:  
Udává se počet kusů kompletní konstrukce nebo práce.</t>
  </si>
  <si>
    <t>Silnoproudé rozvody</t>
  </si>
  <si>
    <t>742H13</t>
  </si>
  <si>
    <t>KABEL NN ČTYŘ- A PĚTIŽÍLOVÝ CU S PLASTOVOU IZOLACÍ OD 25 DO 50 MM2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</si>
  <si>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</si>
  <si>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Dle příloh č.1, 2, 3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</si>
  <si>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</si>
  <si>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</si>
  <si>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</si>
  <si>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R743C21</t>
  </si>
  <si>
    <t>SKŘÍŇ PŘÍPOJKOVÁ POJISTKOVÁ NA STOŽÁR/STĚNU NEBO DO VÝKLENKU OD 80 DO 160 A, DO 240 MM2, S 1-2 SADAMI JISTÍCÍCH PRVKŮ VČETNĚ PŘEP. OCHRANY</t>
  </si>
  <si>
    <t>1. Položka obsahuje:  
 – instalaci vč. vybourání niky ve zdi pro skříň a kabely a zapravení zdiva, omítky a fasády po dokončené montáži    
 - instalaci přep. ochrany – technický popis viz. projektová dokumentace  
2. Položka neobsahuje:  
 X  
3. Způsob měření:  
Udává se počet kusů kompletní konstrukce nebo práce.</t>
  </si>
  <si>
    <t>Dle příloh č.1, 3, 4</t>
  </si>
  <si>
    <t>1. Položka obsahuje:  
 – instalaci vč. vybourání niky ve zdi pro skříň a kabely a zapravení zdiva, omítky a fasády po dokončené montáži  
 –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</si>
  <si>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</si>
  <si>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</si>
  <si>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748151</t>
  </si>
  <si>
    <t>BEZPEČNOSTNÍ TABULKA</t>
  </si>
  <si>
    <t>1. Položka obsahuje:  
 – veškeré příslušenství pro montáž  
2. Položka neobsahuje:  
 X  
3. Způsob měření:  
Udává se počet kusů kompletní konstrukce nebo práce.</t>
  </si>
  <si>
    <t>703413</t>
  </si>
  <si>
    <t>ELEKTROINSTALAČNÍ TRUBKA PLASTOVÁ VČETNĚ UPEVNĚNÍ A PŘÍSLUŠENSTVÍ DN PRŮMĚRU PŘES 40 MM</t>
  </si>
  <si>
    <t>1. Položka obsahuje:  
 – přípravu podkladu pro osazení  
2. Položka neobsahuje:  
 X  
3. Způsob měření:  
Měří se metr délkový.</t>
  </si>
  <si>
    <t>Dle příloh č.1, 2</t>
  </si>
  <si>
    <t>742L13</t>
  </si>
  <si>
    <t>UKONČENÍ DVOU AŽ PĚTIŽÍLOVÉHO KABELU V ROZVADĚČI NEBO NA PŘÍSTROJI OD 25 DO 50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</si>
  <si>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</si>
  <si>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</si>
  <si>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</si>
  <si>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příslušenství  
- všechny práce spojené s úpravou výklenku a zapravením do zdiva  
2. Položka neobsahuje:  
 X  
3. Způsob měření:  
Udává se počet kusů kompletní konstrukce nebo práce.</t>
  </si>
  <si>
    <t>743Z71</t>
  </si>
  <si>
    <t>DEMONTÁŽ KABELOVÉ SKŘÍNĚ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</si>
  <si>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</si>
  <si>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741911</t>
  </si>
  <si>
    <t>UZEMŇOVACÍ VODIČ V ZEMI FEZN DO 120 MM2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</si>
  <si>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</si>
  <si>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743142</t>
  </si>
  <si>
    <t>OSVĚTLOVACÍ STOŽÁR PŘECHODOVÝ - VÝLOŽNÍK S DÉLKOU VYLOŽENÍ DO 3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</si>
  <si>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</si>
  <si>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743141</t>
  </si>
  <si>
    <t>OSVĚTLOVACÍ STOŽÁR PŘECHODOVÝ DÉLKY DO 8 M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</si>
  <si>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</si>
  <si>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743151</t>
  </si>
  <si>
    <t>OSVĚTLOVACÍ STOŽÁR - STOŽÁROVÁ ROZVODNICE S 1-2 JISTÍCÍMI PRVKY</t>
  </si>
  <si>
    <t>1. Položka obsahuje:  
 – veškeré příslušenství, technický popis viz. projektová dokumentace  
2. Položka neobsahuje:  
 X  
3. Způsob měření:  
Udává se počet kusů kompletní konstrukce nebo práce.</t>
  </si>
  <si>
    <t>743152</t>
  </si>
  <si>
    <t>OSVĚTLOVACÍ STOŽÁR - STOŽÁROVÁ ROZVODNICE S 3-4 JISTÍCÍMI PRVKY</t>
  </si>
  <si>
    <t>744Z01</t>
  </si>
  <si>
    <t>DEMONTÁŽ ROZVODNICE NN</t>
  </si>
  <si>
    <t>743352</t>
  </si>
  <si>
    <t>VÝLOŽNÍK PRO MONTÁŽ SVÍTIDLA NA ŽELEZNIČNÍ STOŽÁR (JŽ) PRO PEVNÉ SVÍTIDLO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</si>
  <si>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</si>
  <si>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1. Položka obsahuje:  
 – veškeré příslušentsví  
2. Položka neobsahuje:  
 X  
3. Způsob měření:  
Udává se počet kusů kompletní konstrukce nebo práce.</t>
  </si>
  <si>
    <t>743Z35</t>
  </si>
  <si>
    <t>DEMONTÁŽ SVÍTIDLA Z OSVĚTLOVACÍHO STOŽÁRU VÝŠKY DO 15 M</t>
  </si>
  <si>
    <t>1. Položka obsahuje:  
 – veškeré příslušenství  
 – technický popis viz. projektová dokumentace  
2. Položka neobsahuje:  
 X  
3. Způsob měření:  
Udává se počet kusů kompletní konstrukce nebo práce.</t>
  </si>
  <si>
    <t>747541</t>
  </si>
  <si>
    <t>MĚŘENÍ INTENZITY OSVĚTLENÍ INSTALOVANÉHO V ROZSAHU TOHOTO SO/PS</t>
  </si>
  <si>
    <t>1. Položka obsahuje:  
 – cenu za měření dle příslušných norem a předpisů, včetně vystavení protokolu  
2. Položka neobsahuje:  
 X  
3. Způsob měření:  
Udává se počet kusů kompletní konstrukce nebo práce.</t>
  </si>
  <si>
    <t>741C05</t>
  </si>
  <si>
    <t>SPOJOVÁNÍ UZEMŇOVACÍCH VODIČŮ</t>
  </si>
  <si>
    <t>1. Položka obsahuje:  
 – tvarování, přípravu spojů  
 – svařování  
 – ochranný nátěr spoje dle příslušných norem  
2. Položka neobsahuje:  
 X  
3. Způsob měření:  
Udává se počet kusů kompletní konstrukce nebo práce.</t>
  </si>
  <si>
    <t>Dle příloh č.1, 3</t>
  </si>
  <si>
    <t>RP743611</t>
  </si>
  <si>
    <t>ROZVADĚČ PRO NAPÁJENÍ PŘEJEZDOVÉHO ZAŘÍZENÍ V KOMPAKTNÍM PILÍŘI S PODRUŽ. ELEKTROMĚREM</t>
  </si>
  <si>
    <t>Dle příloh č.3,4</t>
  </si>
  <si>
    <t>741C07</t>
  </si>
  <si>
    <t>VYVEDENÍ UZEMŇOVACÍCH VODIČŮ NA POVRCH/KONSTRUKCI</t>
  </si>
  <si>
    <t>1. Položka obsahuje:  
 – vodivé připojení vodiče na konstrukci  
 – dělení, tvarování, spojování  
 – ochranný i barevný nátěr spoje dle příslušných norem  
2. Položka neobsahuje:  
 X  
3. Způsob měření:  
Udává se počet kusů kompletní konstrukce nebo práce.</t>
  </si>
  <si>
    <t>Dle příloh č.2,3</t>
  </si>
  <si>
    <t>748241</t>
  </si>
  <si>
    <t>PÍSMENA A ČÍSLICE VÝŠKY DO 40 MM</t>
  </si>
  <si>
    <t>1. Položka obsahuje:  
 – zhotovení nápisu barvou pomocí šablon vč. podružného materiálu, rozměření, dodání barvy  
a ředidla  
2. Položka neobsahuje:  
 X  
3. Způsob měření:  
Udává se počet kusů kompletní konstrukce nebo práce.</t>
  </si>
  <si>
    <t>Dle příloh č.1,3</t>
  </si>
  <si>
    <t>1. Položka obsahuje:  
 – cenu za práce spojené s uváděním zařízení do provozu, drobné montážní práce v rozvaděčích, koordinaci se zhotoviteli souvisejících zařízení apod.  
2. Položka neobsahuje:  
 X  
3. Způsob měření:  
Udává se čas v hodinách.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</si>
  <si>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</si>
  <si>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747211</t>
  </si>
  <si>
    <t>CELKOVÁ PROHLÍDKA, ZKOUŠENÍ, MĚŘENÍ A VYHOTOVENÍ VÝCHOZÍ REVIZNÍ ZPRÁVY, PRO OBJEM IN DO 100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</si>
  <si>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</si>
  <si>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747301</t>
  </si>
  <si>
    <t>PROVEDENÍ PROHLÍDKY A ZKOUŠKY PRÁVNICKOU OSOBOU, VYDÁNÍ PRŮKAZU ZPŮSOBILOSTI</t>
  </si>
  <si>
    <t>1. Položka obsahuje:  
 – cenu za vyhotovení dokladu právnickou osobou o silnoproudých zařízeních a vydání průkazu způsobilosti  
2. Položka neobsahuje:  
 X  
3. Způsob měření:  
Udává se počet kusů kompletní konstrukce nebo práce.</t>
  </si>
  <si>
    <t>D.9898</t>
  </si>
  <si>
    <t>Všeobecný objekt</t>
  </si>
  <si>
    <t xml:space="preserve">  SO 98-98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</si>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</sst>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0+C10+C12+C15+C17+C19+C21+C23+C25+C27</f>
      </c>
    </row>
    <row r="7" spans="2:3" ht="12.75" customHeight="1">
      <c r="B7" s="8" t="s">
        <v>7</v>
      </c>
      <c r="C7" s="10">
        <f>0+E10+E12+E15+E17+E19+E21+E23+E25+E27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13-01'!K8+'PS 13-01'!M8</f>
      </c>
      <c r="D11" s="14">
        <f>C11*0.21</f>
      </c>
      <c r="E11" s="14">
        <f>C11+D11</f>
      </c>
      <c r="F11" s="13">
        <f>'PS 13-01'!T7</f>
      </c>
    </row>
    <row r="12" spans="1:6" ht="12.75">
      <c r="A12" s="11" t="s">
        <v>324</v>
      </c>
      <c r="B12" s="12" t="s">
        <v>325</v>
      </c>
      <c r="C12" s="14">
        <f>0+C13+C14</f>
      </c>
      <c r="D12" s="14">
        <f>C12*0.21</f>
      </c>
      <c r="E12" s="14">
        <f>0+E13+E14</f>
      </c>
      <c r="F12" s="13">
        <f>0+F13+F14</f>
      </c>
    </row>
    <row r="13" spans="1:6" ht="12.75">
      <c r="A13" s="11" t="s">
        <v>326</v>
      </c>
      <c r="B13" s="12" t="s">
        <v>327</v>
      </c>
      <c r="C13" s="14">
        <f>'PS 1501'!K8+'PS 1501'!M8</f>
      </c>
      <c r="D13" s="14">
        <f>C13*0.21</f>
      </c>
      <c r="E13" s="14">
        <f>C13+D13</f>
      </c>
      <c r="F13" s="13">
        <f>'PS 1501'!T7</f>
      </c>
    </row>
    <row r="14" spans="1:6" ht="12.75">
      <c r="A14" s="11" t="s">
        <v>478</v>
      </c>
      <c r="B14" s="12" t="s">
        <v>479</v>
      </c>
      <c r="C14" s="14">
        <f>'PS 1701'!K8+'PS 1701'!M8</f>
      </c>
      <c r="D14" s="14">
        <f>C14*0.21</f>
      </c>
      <c r="E14" s="14">
        <f>C14+D14</f>
      </c>
      <c r="F14" s="13">
        <f>'PS 1701'!T7</f>
      </c>
    </row>
    <row r="15" spans="1:6" ht="12.75">
      <c r="A15" s="11" t="s">
        <v>698</v>
      </c>
      <c r="B15" s="12" t="s">
        <v>699</v>
      </c>
      <c r="C15" s="14">
        <f>0+C16</f>
      </c>
      <c r="D15" s="14">
        <f>C15*0.21</f>
      </c>
      <c r="E15" s="14">
        <f>0+E16</f>
      </c>
      <c r="F15" s="13">
        <f>0+F16</f>
      </c>
    </row>
    <row r="16" spans="1:6" ht="12.75">
      <c r="A16" s="11" t="s">
        <v>700</v>
      </c>
      <c r="B16" s="12" t="s">
        <v>701</v>
      </c>
      <c r="C16" s="14">
        <f>'SO 2101'!K8+'SO 2101'!M8</f>
      </c>
      <c r="D16" s="14">
        <f>C16*0.21</f>
      </c>
      <c r="E16" s="14">
        <f>C16+D16</f>
      </c>
      <c r="F16" s="13">
        <f>'SO 2101'!T7</f>
      </c>
    </row>
    <row r="17" spans="1:6" ht="12.75">
      <c r="A17" s="11" t="s">
        <v>777</v>
      </c>
      <c r="B17" s="12" t="s">
        <v>778</v>
      </c>
      <c r="C17" s="14">
        <f>0+C18</f>
      </c>
      <c r="D17" s="14">
        <f>C17*0.21</f>
      </c>
      <c r="E17" s="14">
        <f>0+E18</f>
      </c>
      <c r="F17" s="13">
        <f>0+F18</f>
      </c>
    </row>
    <row r="18" spans="1:6" ht="12.75">
      <c r="A18" s="11" t="s">
        <v>779</v>
      </c>
      <c r="B18" s="12" t="s">
        <v>780</v>
      </c>
      <c r="C18" s="14">
        <f>'SO 2102'!K8+'SO 2102'!M8</f>
      </c>
      <c r="D18" s="14">
        <f>C18*0.21</f>
      </c>
      <c r="E18" s="14">
        <f>C18+D18</f>
      </c>
      <c r="F18" s="13">
        <f>'SO 2102'!T7</f>
      </c>
    </row>
    <row r="19" spans="1:6" ht="12.75">
      <c r="A19" s="11" t="s">
        <v>870</v>
      </c>
      <c r="B19" s="12" t="s">
        <v>871</v>
      </c>
      <c r="C19" s="14">
        <f>0+C20</f>
      </c>
      <c r="D19" s="14">
        <f>C19*0.21</f>
      </c>
      <c r="E19" s="14">
        <f>0+E20</f>
      </c>
      <c r="F19" s="13">
        <f>0+F20</f>
      </c>
    </row>
    <row r="20" spans="1:6" ht="12.75">
      <c r="A20" s="11" t="s">
        <v>872</v>
      </c>
      <c r="B20" s="12" t="s">
        <v>873</v>
      </c>
      <c r="C20" s="14">
        <f>'SO 2301'!K8+'SO 2301'!M8</f>
      </c>
      <c r="D20" s="14">
        <f>C20*0.21</f>
      </c>
      <c r="E20" s="14">
        <f>C20+D20</f>
      </c>
      <c r="F20" s="13">
        <f>'SO 2301'!T7</f>
      </c>
    </row>
    <row r="21" spans="1:6" ht="12.75">
      <c r="A21" s="11" t="s">
        <v>996</v>
      </c>
      <c r="B21" s="12" t="s">
        <v>997</v>
      </c>
      <c r="C21" s="14">
        <f>0+C22</f>
      </c>
      <c r="D21" s="14">
        <f>C21*0.21</f>
      </c>
      <c r="E21" s="14">
        <f>0+E22</f>
      </c>
      <c r="F21" s="13">
        <f>0+F22</f>
      </c>
    </row>
    <row r="22" spans="1:6" ht="12.75">
      <c r="A22" s="11" t="s">
        <v>998</v>
      </c>
      <c r="B22" s="12" t="s">
        <v>999</v>
      </c>
      <c r="C22" s="14">
        <f>'SO 2401'!K8+'SO 2401'!M8</f>
      </c>
      <c r="D22" s="14">
        <f>C22*0.21</f>
      </c>
      <c r="E22" s="14">
        <f>C22+D22</f>
      </c>
      <c r="F22" s="13">
        <f>'SO 2401'!T7</f>
      </c>
    </row>
    <row r="23" spans="1:6" ht="12.75">
      <c r="A23" s="11" t="s">
        <v>1033</v>
      </c>
      <c r="B23" s="12" t="s">
        <v>1034</v>
      </c>
      <c r="C23" s="14">
        <f>0+C24</f>
      </c>
      <c r="D23" s="14">
        <f>C23*0.21</f>
      </c>
      <c r="E23" s="14">
        <f>0+E24</f>
      </c>
      <c r="F23" s="13">
        <f>0+F24</f>
      </c>
    </row>
    <row r="24" spans="1:6" ht="12.75">
      <c r="A24" s="11" t="s">
        <v>1035</v>
      </c>
      <c r="B24" s="12" t="s">
        <v>1036</v>
      </c>
      <c r="C24" s="14">
        <f>'SO 2501'!K8+'SO 2501'!M8</f>
      </c>
      <c r="D24" s="14">
        <f>C24*0.21</f>
      </c>
      <c r="E24" s="14">
        <f>C24+D24</f>
      </c>
      <c r="F24" s="13">
        <f>'SO 2501'!T7</f>
      </c>
    </row>
    <row r="25" spans="1:6" ht="12.75">
      <c r="A25" s="11" t="s">
        <v>1103</v>
      </c>
      <c r="B25" s="12" t="s">
        <v>1104</v>
      </c>
      <c r="C25" s="14">
        <f>0+C26</f>
      </c>
      <c r="D25" s="14">
        <f>C25*0.21</f>
      </c>
      <c r="E25" s="14">
        <f>0+E26</f>
      </c>
      <c r="F25" s="13">
        <f>0+F26</f>
      </c>
    </row>
    <row r="26" spans="1:6" ht="12.75">
      <c r="A26" s="11" t="s">
        <v>1105</v>
      </c>
      <c r="B26" s="12" t="s">
        <v>1106</v>
      </c>
      <c r="C26" s="14">
        <f>'SO 2601'!K8+'SO 2601'!M8</f>
      </c>
      <c r="D26" s="14">
        <f>C26*0.21</f>
      </c>
      <c r="E26" s="14">
        <f>C26+D26</f>
      </c>
      <c r="F26" s="13">
        <f>'SO 2601'!T7</f>
      </c>
    </row>
    <row r="27" spans="1:6" ht="12.75">
      <c r="A27" s="11" t="s">
        <v>1228</v>
      </c>
      <c r="B27" s="12" t="s">
        <v>1229</v>
      </c>
      <c r="C27" s="14">
        <f>0+C28</f>
      </c>
      <c r="D27" s="14">
        <f>C27*0.21</f>
      </c>
      <c r="E27" s="14">
        <f>0+E28</f>
      </c>
      <c r="F27" s="13">
        <f>0+F28</f>
      </c>
    </row>
    <row r="28" spans="1:6" ht="12.75">
      <c r="A28" s="11" t="s">
        <v>1230</v>
      </c>
      <c r="B28" s="12" t="s">
        <v>1229</v>
      </c>
      <c r="C28" s="14">
        <f>'SO 98-98'!K8+'SO 98-98'!M8</f>
      </c>
      <c r="D28" s="14">
        <f>C28*0.21</f>
      </c>
      <c r="E28" s="14">
        <f>C28+D28</f>
      </c>
      <c r="F28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1103</v>
      </c>
      <c r="M3" s="41">
        <f>Rekapitulace!C25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1103</v>
      </c>
      <c r="E4" s="26" t="s">
        <v>1104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COUNTIFS(L8:L180,"=0",A8:A180,"P")+COUNTIFS(L8:L180,"",A8:A180,"P")+SUM(Q8:Q180)</f>
      </c>
    </row>
    <row r="8" spans="1:13" ht="12.75">
      <c r="A8" t="s">
        <v>44</v>
      </c>
      <c r="C8" s="28" t="s">
        <v>1107</v>
      </c>
      <c r="E8" s="30" t="s">
        <v>1106</v>
      </c>
      <c r="J8" s="29">
        <f>0+J9+J46+J63</f>
      </c>
      <c r="K8" s="29">
        <f>0+K9+K46+K63</f>
      </c>
      <c r="L8" s="29">
        <f>0+L9+L46+L63</f>
      </c>
      <c r="M8" s="29">
        <f>0+M9+M46+M63</f>
      </c>
    </row>
    <row r="9" spans="1:13" ht="12.75">
      <c r="A9" t="s">
        <v>46</v>
      </c>
      <c r="C9" s="31" t="s">
        <v>95</v>
      </c>
      <c r="E9" s="33" t="s">
        <v>798</v>
      </c>
      <c r="J9" s="32">
        <f>0</f>
      </c>
      <c r="K9" s="32">
        <f>0</f>
      </c>
      <c r="L9" s="32">
        <f>0+L10+L14+L18+L22+L26+L30+L34+L38+L42</f>
      </c>
      <c r="M9" s="32">
        <f>0+M10+M14+M18+M22+M26+M30+M34+M38+M42</f>
      </c>
    </row>
    <row r="10" spans="1:16" ht="25.5">
      <c r="A10" t="s">
        <v>49</v>
      </c>
      <c r="B10" s="34" t="s">
        <v>157</v>
      </c>
      <c r="C10" s="34" t="s">
        <v>1108</v>
      </c>
      <c r="D10" s="35" t="s">
        <v>52</v>
      </c>
      <c r="E10" s="6" t="s">
        <v>1109</v>
      </c>
      <c r="F10" s="36" t="s">
        <v>85</v>
      </c>
      <c r="G10" s="37">
        <v>1.05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63.75">
      <c r="A11" s="35" t="s">
        <v>56</v>
      </c>
      <c r="E11" s="39" t="s">
        <v>1110</v>
      </c>
    </row>
    <row r="12" spans="1:5" ht="12.75">
      <c r="A12" s="35" t="s">
        <v>57</v>
      </c>
      <c r="E12" s="40" t="s">
        <v>1111</v>
      </c>
    </row>
    <row r="13" spans="1:5" ht="25.5">
      <c r="A13" t="s">
        <v>58</v>
      </c>
      <c r="E13" s="39" t="s">
        <v>1112</v>
      </c>
    </row>
    <row r="14" spans="1:16" ht="25.5">
      <c r="A14" t="s">
        <v>49</v>
      </c>
      <c r="B14" s="34" t="s">
        <v>160</v>
      </c>
      <c r="C14" s="34" t="s">
        <v>1113</v>
      </c>
      <c r="D14" s="35" t="s">
        <v>52</v>
      </c>
      <c r="E14" s="6" t="s">
        <v>1114</v>
      </c>
      <c r="F14" s="36" t="s">
        <v>85</v>
      </c>
      <c r="G14" s="37">
        <v>3.06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409.5">
      <c r="A15" s="35" t="s">
        <v>56</v>
      </c>
      <c r="E15" s="39" t="s">
        <v>1115</v>
      </c>
    </row>
    <row r="16" spans="1:5" ht="12.75">
      <c r="A16" s="35" t="s">
        <v>57</v>
      </c>
      <c r="E16" s="40" t="s">
        <v>1116</v>
      </c>
    </row>
    <row r="17" spans="1:5" ht="306">
      <c r="A17" t="s">
        <v>58</v>
      </c>
      <c r="E17" s="39" t="s">
        <v>1117</v>
      </c>
    </row>
    <row r="18" spans="1:16" ht="25.5">
      <c r="A18" t="s">
        <v>49</v>
      </c>
      <c r="B18" s="34" t="s">
        <v>163</v>
      </c>
      <c r="C18" s="34" t="s">
        <v>1118</v>
      </c>
      <c r="D18" s="35" t="s">
        <v>52</v>
      </c>
      <c r="E18" s="6" t="s">
        <v>1119</v>
      </c>
      <c r="F18" s="36" t="s">
        <v>85</v>
      </c>
      <c r="G18" s="37">
        <v>0.27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1120</v>
      </c>
    </row>
    <row r="21" spans="1:5" ht="306">
      <c r="A21" t="s">
        <v>58</v>
      </c>
      <c r="E21" s="39" t="s">
        <v>1117</v>
      </c>
    </row>
    <row r="22" spans="1:16" ht="12.75">
      <c r="A22" t="s">
        <v>49</v>
      </c>
      <c r="B22" s="34" t="s">
        <v>166</v>
      </c>
      <c r="C22" s="34" t="s">
        <v>1121</v>
      </c>
      <c r="D22" s="35" t="s">
        <v>52</v>
      </c>
      <c r="E22" s="6" t="s">
        <v>1122</v>
      </c>
      <c r="F22" s="36" t="s">
        <v>85</v>
      </c>
      <c r="G22" s="37">
        <v>5.16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86</v>
      </c>
      <c r="O22">
        <f>(M22*21)/100</f>
      </c>
      <c r="P22" t="s">
        <v>27</v>
      </c>
    </row>
    <row r="23" spans="1:5" ht="409.5">
      <c r="A23" s="35" t="s">
        <v>56</v>
      </c>
      <c r="E23" s="39" t="s">
        <v>1123</v>
      </c>
    </row>
    <row r="24" spans="1:5" ht="12.75">
      <c r="A24" s="35" t="s">
        <v>57</v>
      </c>
      <c r="E24" s="40" t="s">
        <v>1124</v>
      </c>
    </row>
    <row r="25" spans="1:5" ht="12.75">
      <c r="A25" t="s">
        <v>58</v>
      </c>
      <c r="E25" s="39" t="s">
        <v>87</v>
      </c>
    </row>
    <row r="26" spans="1:16" ht="12.75">
      <c r="A26" t="s">
        <v>49</v>
      </c>
      <c r="B26" s="34" t="s">
        <v>169</v>
      </c>
      <c r="C26" s="34" t="s">
        <v>1020</v>
      </c>
      <c r="D26" s="35" t="s">
        <v>52</v>
      </c>
      <c r="E26" s="6" t="s">
        <v>1021</v>
      </c>
      <c r="F26" s="36" t="s">
        <v>85</v>
      </c>
      <c r="G26" s="37">
        <v>25.96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86</v>
      </c>
      <c r="O26">
        <f>(M26*21)/100</f>
      </c>
      <c r="P26" t="s">
        <v>27</v>
      </c>
    </row>
    <row r="27" spans="1:5" ht="409.5">
      <c r="A27" s="35" t="s">
        <v>56</v>
      </c>
      <c r="E27" s="39" t="s">
        <v>1115</v>
      </c>
    </row>
    <row r="28" spans="1:5" ht="12.75">
      <c r="A28" s="35" t="s">
        <v>57</v>
      </c>
      <c r="E28" s="40" t="s">
        <v>1125</v>
      </c>
    </row>
    <row r="29" spans="1:5" ht="12.75">
      <c r="A29" t="s">
        <v>58</v>
      </c>
      <c r="E29" s="39" t="s">
        <v>87</v>
      </c>
    </row>
    <row r="30" spans="1:16" ht="12.75">
      <c r="A30" t="s">
        <v>49</v>
      </c>
      <c r="B30" s="34" t="s">
        <v>172</v>
      </c>
      <c r="C30" s="34" t="s">
        <v>451</v>
      </c>
      <c r="D30" s="35" t="s">
        <v>52</v>
      </c>
      <c r="E30" s="6" t="s">
        <v>452</v>
      </c>
      <c r="F30" s="36" t="s">
        <v>85</v>
      </c>
      <c r="G30" s="37">
        <v>25.27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86</v>
      </c>
      <c r="O30">
        <f>(M30*21)/100</f>
      </c>
      <c r="P30" t="s">
        <v>27</v>
      </c>
    </row>
    <row r="31" spans="1:5" ht="408">
      <c r="A31" s="35" t="s">
        <v>56</v>
      </c>
      <c r="E31" s="39" t="s">
        <v>1126</v>
      </c>
    </row>
    <row r="32" spans="1:5" ht="12.75">
      <c r="A32" s="35" t="s">
        <v>57</v>
      </c>
      <c r="E32" s="40" t="s">
        <v>1127</v>
      </c>
    </row>
    <row r="33" spans="1:5" ht="12.75">
      <c r="A33" t="s">
        <v>58</v>
      </c>
      <c r="E33" s="39" t="s">
        <v>87</v>
      </c>
    </row>
    <row r="34" spans="1:16" ht="12.75">
      <c r="A34" t="s">
        <v>49</v>
      </c>
      <c r="B34" s="34" t="s">
        <v>175</v>
      </c>
      <c r="C34" s="34" t="s">
        <v>1128</v>
      </c>
      <c r="D34" s="35" t="s">
        <v>52</v>
      </c>
      <c r="E34" s="6" t="s">
        <v>1129</v>
      </c>
      <c r="F34" s="36" t="s">
        <v>85</v>
      </c>
      <c r="G34" s="37">
        <v>0.75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86</v>
      </c>
      <c r="O34">
        <f>(M34*21)/100</f>
      </c>
      <c r="P34" t="s">
        <v>27</v>
      </c>
    </row>
    <row r="35" spans="1:5" ht="409.5">
      <c r="A35" s="35" t="s">
        <v>56</v>
      </c>
      <c r="E35" s="39" t="s">
        <v>1130</v>
      </c>
    </row>
    <row r="36" spans="1:5" ht="12.75">
      <c r="A36" s="35" t="s">
        <v>57</v>
      </c>
      <c r="E36" s="40" t="s">
        <v>1131</v>
      </c>
    </row>
    <row r="37" spans="1:5" ht="12.75">
      <c r="A37" t="s">
        <v>58</v>
      </c>
      <c r="E37" s="39" t="s">
        <v>87</v>
      </c>
    </row>
    <row r="38" spans="1:16" ht="12.75">
      <c r="A38" t="s">
        <v>49</v>
      </c>
      <c r="B38" s="34" t="s">
        <v>178</v>
      </c>
      <c r="C38" s="34" t="s">
        <v>1132</v>
      </c>
      <c r="D38" s="35" t="s">
        <v>52</v>
      </c>
      <c r="E38" s="6" t="s">
        <v>1133</v>
      </c>
      <c r="F38" s="36" t="s">
        <v>85</v>
      </c>
      <c r="G38" s="37">
        <v>0.625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86</v>
      </c>
      <c r="O38">
        <f>(M38*21)/100</f>
      </c>
      <c r="P38" t="s">
        <v>27</v>
      </c>
    </row>
    <row r="39" spans="1:5" ht="409.5">
      <c r="A39" s="35" t="s">
        <v>56</v>
      </c>
      <c r="E39" s="39" t="s">
        <v>1130</v>
      </c>
    </row>
    <row r="40" spans="1:5" ht="12.75">
      <c r="A40" s="35" t="s">
        <v>57</v>
      </c>
      <c r="E40" s="40" t="s">
        <v>1134</v>
      </c>
    </row>
    <row r="41" spans="1:5" ht="12.75">
      <c r="A41" t="s">
        <v>58</v>
      </c>
      <c r="E41" s="39" t="s">
        <v>87</v>
      </c>
    </row>
    <row r="42" spans="1:16" ht="12.75">
      <c r="A42" t="s">
        <v>49</v>
      </c>
      <c r="B42" s="34" t="s">
        <v>181</v>
      </c>
      <c r="C42" s="34" t="s">
        <v>811</v>
      </c>
      <c r="D42" s="35" t="s">
        <v>52</v>
      </c>
      <c r="E42" s="6" t="s">
        <v>812</v>
      </c>
      <c r="F42" s="36" t="s">
        <v>444</v>
      </c>
      <c r="G42" s="37">
        <v>10.5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86</v>
      </c>
      <c r="O42">
        <f>(M42*21)/100</f>
      </c>
      <c r="P42" t="s">
        <v>27</v>
      </c>
    </row>
    <row r="43" spans="1:5" ht="25.5">
      <c r="A43" s="35" t="s">
        <v>56</v>
      </c>
      <c r="E43" s="39" t="s">
        <v>1135</v>
      </c>
    </row>
    <row r="44" spans="1:5" ht="12.75">
      <c r="A44" s="35" t="s">
        <v>57</v>
      </c>
      <c r="E44" s="40" t="s">
        <v>1136</v>
      </c>
    </row>
    <row r="45" spans="1:5" ht="12.75">
      <c r="A45" t="s">
        <v>58</v>
      </c>
      <c r="E45" s="39" t="s">
        <v>87</v>
      </c>
    </row>
    <row r="46" spans="1:13" ht="12.75">
      <c r="A46" t="s">
        <v>46</v>
      </c>
      <c r="C46" s="31" t="s">
        <v>268</v>
      </c>
      <c r="E46" s="33" t="s">
        <v>1137</v>
      </c>
      <c r="J46" s="32">
        <f>0</f>
      </c>
      <c r="K46" s="32">
        <f>0</f>
      </c>
      <c r="L46" s="32">
        <f>0+L47+L51+L55+L59</f>
      </c>
      <c r="M46" s="32">
        <f>0+M47+M51+M55+M59</f>
      </c>
    </row>
    <row r="47" spans="1:16" ht="12.75">
      <c r="A47" t="s">
        <v>49</v>
      </c>
      <c r="B47" s="34" t="s">
        <v>145</v>
      </c>
      <c r="C47" s="34" t="s">
        <v>1138</v>
      </c>
      <c r="D47" s="35" t="s">
        <v>52</v>
      </c>
      <c r="E47" s="6" t="s">
        <v>1139</v>
      </c>
      <c r="F47" s="36" t="s">
        <v>94</v>
      </c>
      <c r="G47" s="37">
        <v>14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86</v>
      </c>
      <c r="O47">
        <f>(M47*21)/100</f>
      </c>
      <c r="P47" t="s">
        <v>27</v>
      </c>
    </row>
    <row r="48" spans="1:5" ht="165.75">
      <c r="A48" s="35" t="s">
        <v>56</v>
      </c>
      <c r="E48" s="39" t="s">
        <v>1140</v>
      </c>
    </row>
    <row r="49" spans="1:5" ht="12.75">
      <c r="A49" s="35" t="s">
        <v>57</v>
      </c>
      <c r="E49" s="40" t="s">
        <v>1141</v>
      </c>
    </row>
    <row r="50" spans="1:5" ht="12.75">
      <c r="A50" t="s">
        <v>58</v>
      </c>
      <c r="E50" s="39" t="s">
        <v>87</v>
      </c>
    </row>
    <row r="51" spans="1:16" ht="12.75">
      <c r="A51" t="s">
        <v>49</v>
      </c>
      <c r="B51" s="34" t="s">
        <v>148</v>
      </c>
      <c r="C51" s="34" t="s">
        <v>96</v>
      </c>
      <c r="D51" s="35" t="s">
        <v>52</v>
      </c>
      <c r="E51" s="6" t="s">
        <v>97</v>
      </c>
      <c r="F51" s="36" t="s">
        <v>94</v>
      </c>
      <c r="G51" s="37">
        <v>8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86</v>
      </c>
      <c r="O51">
        <f>(M51*21)/100</f>
      </c>
      <c r="P51" t="s">
        <v>27</v>
      </c>
    </row>
    <row r="52" spans="1:5" ht="191.25">
      <c r="A52" s="35" t="s">
        <v>56</v>
      </c>
      <c r="E52" s="39" t="s">
        <v>1142</v>
      </c>
    </row>
    <row r="53" spans="1:5" ht="12.75">
      <c r="A53" s="35" t="s">
        <v>57</v>
      </c>
      <c r="E53" s="40" t="s">
        <v>1143</v>
      </c>
    </row>
    <row r="54" spans="1:5" ht="12.75">
      <c r="A54" t="s">
        <v>58</v>
      </c>
      <c r="E54" s="39" t="s">
        <v>87</v>
      </c>
    </row>
    <row r="55" spans="1:16" ht="25.5">
      <c r="A55" t="s">
        <v>49</v>
      </c>
      <c r="B55" s="34" t="s">
        <v>151</v>
      </c>
      <c r="C55" s="34" t="s">
        <v>468</v>
      </c>
      <c r="D55" s="35" t="s">
        <v>52</v>
      </c>
      <c r="E55" s="6" t="s">
        <v>469</v>
      </c>
      <c r="F55" s="36" t="s">
        <v>110</v>
      </c>
      <c r="G55" s="37">
        <v>2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86</v>
      </c>
      <c r="O55">
        <f>(M55*21)/100</f>
      </c>
      <c r="P55" t="s">
        <v>27</v>
      </c>
    </row>
    <row r="56" spans="1:5" ht="38.25">
      <c r="A56" s="35" t="s">
        <v>56</v>
      </c>
      <c r="E56" s="39" t="s">
        <v>1144</v>
      </c>
    </row>
    <row r="57" spans="1:5" ht="12.75">
      <c r="A57" s="35" t="s">
        <v>57</v>
      </c>
      <c r="E57" s="40" t="s">
        <v>1143</v>
      </c>
    </row>
    <row r="58" spans="1:5" ht="12.75">
      <c r="A58" t="s">
        <v>58</v>
      </c>
      <c r="E58" s="39" t="s">
        <v>87</v>
      </c>
    </row>
    <row r="59" spans="1:16" ht="12.75">
      <c r="A59" t="s">
        <v>49</v>
      </c>
      <c r="B59" s="34" t="s">
        <v>154</v>
      </c>
      <c r="C59" s="34" t="s">
        <v>1145</v>
      </c>
      <c r="D59" s="35" t="s">
        <v>52</v>
      </c>
      <c r="E59" s="6" t="s">
        <v>1146</v>
      </c>
      <c r="F59" s="36" t="s">
        <v>110</v>
      </c>
      <c r="G59" s="37">
        <v>1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86</v>
      </c>
      <c r="O59">
        <f>(M59*21)/100</f>
      </c>
      <c r="P59" t="s">
        <v>27</v>
      </c>
    </row>
    <row r="60" spans="1:5" ht="102">
      <c r="A60" s="35" t="s">
        <v>56</v>
      </c>
      <c r="E60" s="39" t="s">
        <v>1147</v>
      </c>
    </row>
    <row r="61" spans="1:5" ht="12.75">
      <c r="A61" s="35" t="s">
        <v>57</v>
      </c>
      <c r="E61" s="40" t="s">
        <v>1143</v>
      </c>
    </row>
    <row r="62" spans="1:5" ht="12.75">
      <c r="A62" t="s">
        <v>58</v>
      </c>
      <c r="E62" s="39" t="s">
        <v>87</v>
      </c>
    </row>
    <row r="63" spans="1:13" ht="12.75">
      <c r="A63" t="s">
        <v>46</v>
      </c>
      <c r="C63" s="31" t="s">
        <v>281</v>
      </c>
      <c r="E63" s="33" t="s">
        <v>1148</v>
      </c>
      <c r="J63" s="32">
        <f>0</f>
      </c>
      <c r="K63" s="32">
        <f>0</f>
      </c>
      <c r="L63" s="32">
        <f>0+L64+L68+L72+L76+L80+L84+L88+L92+L96+L100+L104+L108+L112+L116+L120+L124+L128+L132+L136+L140+L144+L148+L152+L156+L160+L164+L168+L172+L176+L180</f>
      </c>
      <c r="M63" s="32">
        <f>0+M64+M68+M72+M76+M80+M84+M88+M92+M96+M100+M104+M108+M112+M116+M120+M124+M128+M132+M136+M140+M144+M148+M152+M156+M160+M164+M168+M172+M176+M180</f>
      </c>
    </row>
    <row r="64" spans="1:16" ht="12.75">
      <c r="A64" t="s">
        <v>49</v>
      </c>
      <c r="B64" s="34" t="s">
        <v>50</v>
      </c>
      <c r="C64" s="34" t="s">
        <v>1149</v>
      </c>
      <c r="D64" s="35" t="s">
        <v>52</v>
      </c>
      <c r="E64" s="6" t="s">
        <v>1150</v>
      </c>
      <c r="F64" s="36" t="s">
        <v>94</v>
      </c>
      <c r="G64" s="37">
        <v>30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86</v>
      </c>
      <c r="O64">
        <f>(M64*21)/100</f>
      </c>
      <c r="P64" t="s">
        <v>27</v>
      </c>
    </row>
    <row r="65" spans="1:5" ht="153">
      <c r="A65" s="35" t="s">
        <v>56</v>
      </c>
      <c r="E65" s="39" t="s">
        <v>1151</v>
      </c>
    </row>
    <row r="66" spans="1:5" ht="12.75">
      <c r="A66" s="35" t="s">
        <v>57</v>
      </c>
      <c r="E66" s="40" t="s">
        <v>1152</v>
      </c>
    </row>
    <row r="67" spans="1:5" ht="12.75">
      <c r="A67" t="s">
        <v>58</v>
      </c>
      <c r="E67" s="39" t="s">
        <v>87</v>
      </c>
    </row>
    <row r="68" spans="1:16" ht="12.75">
      <c r="A68" t="s">
        <v>49</v>
      </c>
      <c r="B68" s="34" t="s">
        <v>27</v>
      </c>
      <c r="C68" s="34" t="s">
        <v>121</v>
      </c>
      <c r="D68" s="35" t="s">
        <v>52</v>
      </c>
      <c r="E68" s="6" t="s">
        <v>122</v>
      </c>
      <c r="F68" s="36" t="s">
        <v>94</v>
      </c>
      <c r="G68" s="37">
        <v>10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86</v>
      </c>
      <c r="O68">
        <f>(M68*21)/100</f>
      </c>
      <c r="P68" t="s">
        <v>27</v>
      </c>
    </row>
    <row r="69" spans="1:5" ht="153">
      <c r="A69" s="35" t="s">
        <v>56</v>
      </c>
      <c r="E69" s="39" t="s">
        <v>1151</v>
      </c>
    </row>
    <row r="70" spans="1:5" ht="12.75">
      <c r="A70" s="35" t="s">
        <v>57</v>
      </c>
      <c r="E70" s="40" t="s">
        <v>1152</v>
      </c>
    </row>
    <row r="71" spans="1:5" ht="12.75">
      <c r="A71" t="s">
        <v>58</v>
      </c>
      <c r="E71" s="39" t="s">
        <v>87</v>
      </c>
    </row>
    <row r="72" spans="1:16" ht="12.75">
      <c r="A72" t="s">
        <v>49</v>
      </c>
      <c r="B72" s="34" t="s">
        <v>26</v>
      </c>
      <c r="C72" s="34" t="s">
        <v>526</v>
      </c>
      <c r="D72" s="35" t="s">
        <v>52</v>
      </c>
      <c r="E72" s="6" t="s">
        <v>527</v>
      </c>
      <c r="F72" s="36" t="s">
        <v>94</v>
      </c>
      <c r="G72" s="37">
        <v>35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86</v>
      </c>
      <c r="O72">
        <f>(M72*21)/100</f>
      </c>
      <c r="P72" t="s">
        <v>27</v>
      </c>
    </row>
    <row r="73" spans="1:5" ht="153">
      <c r="A73" s="35" t="s">
        <v>56</v>
      </c>
      <c r="E73" s="39" t="s">
        <v>1151</v>
      </c>
    </row>
    <row r="74" spans="1:5" ht="12.75">
      <c r="A74" s="35" t="s">
        <v>57</v>
      </c>
      <c r="E74" s="40" t="s">
        <v>1152</v>
      </c>
    </row>
    <row r="75" spans="1:5" ht="12.75">
      <c r="A75" t="s">
        <v>58</v>
      </c>
      <c r="E75" s="39" t="s">
        <v>87</v>
      </c>
    </row>
    <row r="76" spans="1:16" ht="12.75">
      <c r="A76" t="s">
        <v>49</v>
      </c>
      <c r="B76" s="34" t="s">
        <v>64</v>
      </c>
      <c r="C76" s="34" t="s">
        <v>1153</v>
      </c>
      <c r="D76" s="35" t="s">
        <v>52</v>
      </c>
      <c r="E76" s="6" t="s">
        <v>1154</v>
      </c>
      <c r="F76" s="36" t="s">
        <v>110</v>
      </c>
      <c r="G76" s="37">
        <v>1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86</v>
      </c>
      <c r="O76">
        <f>(M76*21)/100</f>
      </c>
      <c r="P76" t="s">
        <v>27</v>
      </c>
    </row>
    <row r="77" spans="1:5" ht="165.75">
      <c r="A77" s="35" t="s">
        <v>56</v>
      </c>
      <c r="E77" s="39" t="s">
        <v>1155</v>
      </c>
    </row>
    <row r="78" spans="1:5" ht="12.75">
      <c r="A78" s="35" t="s">
        <v>57</v>
      </c>
      <c r="E78" s="40" t="s">
        <v>1152</v>
      </c>
    </row>
    <row r="79" spans="1:5" ht="12.75">
      <c r="A79" t="s">
        <v>58</v>
      </c>
      <c r="E79" s="39" t="s">
        <v>87</v>
      </c>
    </row>
    <row r="80" spans="1:16" ht="38.25">
      <c r="A80" t="s">
        <v>49</v>
      </c>
      <c r="B80" s="34" t="s">
        <v>64</v>
      </c>
      <c r="C80" s="34" t="s">
        <v>1156</v>
      </c>
      <c r="D80" s="35" t="s">
        <v>52</v>
      </c>
      <c r="E80" s="6" t="s">
        <v>1157</v>
      </c>
      <c r="F80" s="36" t="s">
        <v>110</v>
      </c>
      <c r="G80" s="37">
        <v>1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02">
      <c r="A81" s="35" t="s">
        <v>56</v>
      </c>
      <c r="E81" s="39" t="s">
        <v>1158</v>
      </c>
    </row>
    <row r="82" spans="1:5" ht="12.75">
      <c r="A82" s="35" t="s">
        <v>57</v>
      </c>
      <c r="E82" s="40" t="s">
        <v>1159</v>
      </c>
    </row>
    <row r="83" spans="1:5" ht="102">
      <c r="A83" t="s">
        <v>58</v>
      </c>
      <c r="E83" s="39" t="s">
        <v>1160</v>
      </c>
    </row>
    <row r="84" spans="1:16" ht="25.5">
      <c r="A84" t="s">
        <v>49</v>
      </c>
      <c r="B84" s="34" t="s">
        <v>67</v>
      </c>
      <c r="C84" s="34" t="s">
        <v>1161</v>
      </c>
      <c r="D84" s="35" t="s">
        <v>52</v>
      </c>
      <c r="E84" s="6" t="s">
        <v>1162</v>
      </c>
      <c r="F84" s="36" t="s">
        <v>110</v>
      </c>
      <c r="G84" s="37">
        <v>2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86</v>
      </c>
      <c r="O84">
        <f>(M84*21)/100</f>
      </c>
      <c r="P84" t="s">
        <v>27</v>
      </c>
    </row>
    <row r="85" spans="1:5" ht="165.75">
      <c r="A85" s="35" t="s">
        <v>56</v>
      </c>
      <c r="E85" s="39" t="s">
        <v>1155</v>
      </c>
    </row>
    <row r="86" spans="1:5" ht="12.75">
      <c r="A86" s="35" t="s">
        <v>57</v>
      </c>
      <c r="E86" s="40" t="s">
        <v>1152</v>
      </c>
    </row>
    <row r="87" spans="1:5" ht="12.75">
      <c r="A87" t="s">
        <v>58</v>
      </c>
      <c r="E87" s="39" t="s">
        <v>87</v>
      </c>
    </row>
    <row r="88" spans="1:16" ht="12.75">
      <c r="A88" t="s">
        <v>49</v>
      </c>
      <c r="B88" s="34" t="s">
        <v>67</v>
      </c>
      <c r="C88" s="34" t="s">
        <v>1163</v>
      </c>
      <c r="D88" s="35" t="s">
        <v>52</v>
      </c>
      <c r="E88" s="6" t="s">
        <v>1164</v>
      </c>
      <c r="F88" s="36" t="s">
        <v>110</v>
      </c>
      <c r="G88" s="37">
        <v>2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86</v>
      </c>
      <c r="O88">
        <f>(M88*21)/100</f>
      </c>
      <c r="P88" t="s">
        <v>27</v>
      </c>
    </row>
    <row r="89" spans="1:5" ht="140.25">
      <c r="A89" s="35" t="s">
        <v>56</v>
      </c>
      <c r="E89" s="39" t="s">
        <v>1165</v>
      </c>
    </row>
    <row r="90" spans="1:5" ht="12.75">
      <c r="A90" s="35" t="s">
        <v>57</v>
      </c>
      <c r="E90" s="40" t="s">
        <v>1159</v>
      </c>
    </row>
    <row r="91" spans="1:5" ht="12.75">
      <c r="A91" t="s">
        <v>58</v>
      </c>
      <c r="E91" s="39" t="s">
        <v>87</v>
      </c>
    </row>
    <row r="92" spans="1:16" ht="25.5">
      <c r="A92" t="s">
        <v>49</v>
      </c>
      <c r="B92" s="34" t="s">
        <v>70</v>
      </c>
      <c r="C92" s="34" t="s">
        <v>1166</v>
      </c>
      <c r="D92" s="35" t="s">
        <v>52</v>
      </c>
      <c r="E92" s="6" t="s">
        <v>1167</v>
      </c>
      <c r="F92" s="36" t="s">
        <v>94</v>
      </c>
      <c r="G92" s="37">
        <v>2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86</v>
      </c>
      <c r="O92">
        <f>(M92*21)/100</f>
      </c>
      <c r="P92" t="s">
        <v>27</v>
      </c>
    </row>
    <row r="93" spans="1:5" ht="140.25">
      <c r="A93" s="35" t="s">
        <v>56</v>
      </c>
      <c r="E93" s="39" t="s">
        <v>1168</v>
      </c>
    </row>
    <row r="94" spans="1:5" ht="12.75">
      <c r="A94" s="35" t="s">
        <v>57</v>
      </c>
      <c r="E94" s="40" t="s">
        <v>1169</v>
      </c>
    </row>
    <row r="95" spans="1:5" ht="12.75">
      <c r="A95" t="s">
        <v>58</v>
      </c>
      <c r="E95" s="39" t="s">
        <v>87</v>
      </c>
    </row>
    <row r="96" spans="1:16" ht="25.5">
      <c r="A96" t="s">
        <v>49</v>
      </c>
      <c r="B96" s="34" t="s">
        <v>73</v>
      </c>
      <c r="C96" s="34" t="s">
        <v>1170</v>
      </c>
      <c r="D96" s="35" t="s">
        <v>52</v>
      </c>
      <c r="E96" s="6" t="s">
        <v>1171</v>
      </c>
      <c r="F96" s="36" t="s">
        <v>110</v>
      </c>
      <c r="G96" s="37">
        <v>4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86</v>
      </c>
      <c r="O96">
        <f>(M96*21)/100</f>
      </c>
      <c r="P96" t="s">
        <v>27</v>
      </c>
    </row>
    <row r="97" spans="1:5" ht="178.5">
      <c r="A97" s="35" t="s">
        <v>56</v>
      </c>
      <c r="E97" s="39" t="s">
        <v>1172</v>
      </c>
    </row>
    <row r="98" spans="1:5" ht="12.75">
      <c r="A98" s="35" t="s">
        <v>57</v>
      </c>
      <c r="E98" s="40" t="s">
        <v>1169</v>
      </c>
    </row>
    <row r="99" spans="1:5" ht="12.75">
      <c r="A99" t="s">
        <v>58</v>
      </c>
      <c r="E99" s="39" t="s">
        <v>87</v>
      </c>
    </row>
    <row r="100" spans="1:16" ht="25.5">
      <c r="A100" t="s">
        <v>49</v>
      </c>
      <c r="B100" s="34" t="s">
        <v>76</v>
      </c>
      <c r="C100" s="34" t="s">
        <v>1173</v>
      </c>
      <c r="D100" s="35" t="s">
        <v>52</v>
      </c>
      <c r="E100" s="6" t="s">
        <v>1174</v>
      </c>
      <c r="F100" s="36" t="s">
        <v>110</v>
      </c>
      <c r="G100" s="37">
        <v>6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86</v>
      </c>
      <c r="O100">
        <f>(M100*21)/100</f>
      </c>
      <c r="P100" t="s">
        <v>27</v>
      </c>
    </row>
    <row r="101" spans="1:5" ht="102">
      <c r="A101" s="35" t="s">
        <v>56</v>
      </c>
      <c r="E101" s="39" t="s">
        <v>1175</v>
      </c>
    </row>
    <row r="102" spans="1:5" ht="12.75">
      <c r="A102" s="35" t="s">
        <v>57</v>
      </c>
      <c r="E102" s="40" t="s">
        <v>1152</v>
      </c>
    </row>
    <row r="103" spans="1:5" ht="12.75">
      <c r="A103" t="s">
        <v>58</v>
      </c>
      <c r="E103" s="39" t="s">
        <v>87</v>
      </c>
    </row>
    <row r="104" spans="1:16" ht="25.5">
      <c r="A104" t="s">
        <v>49</v>
      </c>
      <c r="B104" s="34" t="s">
        <v>79</v>
      </c>
      <c r="C104" s="34" t="s">
        <v>528</v>
      </c>
      <c r="D104" s="35" t="s">
        <v>52</v>
      </c>
      <c r="E104" s="6" t="s">
        <v>529</v>
      </c>
      <c r="F104" s="36" t="s">
        <v>110</v>
      </c>
      <c r="G104" s="37">
        <v>6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86</v>
      </c>
      <c r="O104">
        <f>(M104*21)/100</f>
      </c>
      <c r="P104" t="s">
        <v>27</v>
      </c>
    </row>
    <row r="105" spans="1:5" ht="178.5">
      <c r="A105" s="35" t="s">
        <v>56</v>
      </c>
      <c r="E105" s="39" t="s">
        <v>1172</v>
      </c>
    </row>
    <row r="106" spans="1:5" ht="12.75">
      <c r="A106" s="35" t="s">
        <v>57</v>
      </c>
      <c r="E106" s="40" t="s">
        <v>1152</v>
      </c>
    </row>
    <row r="107" spans="1:5" ht="12.75">
      <c r="A107" t="s">
        <v>58</v>
      </c>
      <c r="E107" s="39" t="s">
        <v>87</v>
      </c>
    </row>
    <row r="108" spans="1:16" ht="12.75">
      <c r="A108" t="s">
        <v>49</v>
      </c>
      <c r="B108" s="34" t="s">
        <v>82</v>
      </c>
      <c r="C108" s="34" t="s">
        <v>1176</v>
      </c>
      <c r="D108" s="35" t="s">
        <v>52</v>
      </c>
      <c r="E108" s="6" t="s">
        <v>1177</v>
      </c>
      <c r="F108" s="36" t="s">
        <v>110</v>
      </c>
      <c r="G108" s="37">
        <v>1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86</v>
      </c>
      <c r="O108">
        <f>(M108*21)/100</f>
      </c>
      <c r="P108" t="s">
        <v>27</v>
      </c>
    </row>
    <row r="109" spans="1:5" ht="204">
      <c r="A109" s="35" t="s">
        <v>56</v>
      </c>
      <c r="E109" s="39" t="s">
        <v>1178</v>
      </c>
    </row>
    <row r="110" spans="1:5" ht="12.75">
      <c r="A110" s="35" t="s">
        <v>57</v>
      </c>
      <c r="E110" s="40" t="s">
        <v>1152</v>
      </c>
    </row>
    <row r="111" spans="1:5" ht="12.75">
      <c r="A111" t="s">
        <v>58</v>
      </c>
      <c r="E111" s="39" t="s">
        <v>87</v>
      </c>
    </row>
    <row r="112" spans="1:16" ht="12.75">
      <c r="A112" t="s">
        <v>49</v>
      </c>
      <c r="B112" s="34" t="s">
        <v>88</v>
      </c>
      <c r="C112" s="34" t="s">
        <v>1179</v>
      </c>
      <c r="D112" s="35" t="s">
        <v>52</v>
      </c>
      <c r="E112" s="6" t="s">
        <v>1180</v>
      </c>
      <c r="F112" s="36" t="s">
        <v>94</v>
      </c>
      <c r="G112" s="37">
        <v>45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86</v>
      </c>
      <c r="O112">
        <f>(M112*21)/100</f>
      </c>
      <c r="P112" t="s">
        <v>27</v>
      </c>
    </row>
    <row r="113" spans="1:5" ht="229.5">
      <c r="A113" s="35" t="s">
        <v>56</v>
      </c>
      <c r="E113" s="39" t="s">
        <v>1181</v>
      </c>
    </row>
    <row r="114" spans="1:5" ht="12.75">
      <c r="A114" s="35" t="s">
        <v>57</v>
      </c>
      <c r="E114" s="40" t="s">
        <v>1159</v>
      </c>
    </row>
    <row r="115" spans="1:5" ht="12.75">
      <c r="A115" t="s">
        <v>58</v>
      </c>
      <c r="E115" s="39" t="s">
        <v>87</v>
      </c>
    </row>
    <row r="116" spans="1:16" ht="25.5">
      <c r="A116" t="s">
        <v>49</v>
      </c>
      <c r="B116" s="34" t="s">
        <v>91</v>
      </c>
      <c r="C116" s="34" t="s">
        <v>1182</v>
      </c>
      <c r="D116" s="35" t="s">
        <v>52</v>
      </c>
      <c r="E116" s="6" t="s">
        <v>1183</v>
      </c>
      <c r="F116" s="36" t="s">
        <v>110</v>
      </c>
      <c r="G116" s="37">
        <v>2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86</v>
      </c>
      <c r="O116">
        <f>(M116*21)/100</f>
      </c>
      <c r="P116" t="s">
        <v>27</v>
      </c>
    </row>
    <row r="117" spans="1:5" ht="178.5">
      <c r="A117" s="35" t="s">
        <v>56</v>
      </c>
      <c r="E117" s="39" t="s">
        <v>1184</v>
      </c>
    </row>
    <row r="118" spans="1:5" ht="12.75">
      <c r="A118" s="35" t="s">
        <v>57</v>
      </c>
      <c r="E118" s="40" t="s">
        <v>1159</v>
      </c>
    </row>
    <row r="119" spans="1:5" ht="12.75">
      <c r="A119" t="s">
        <v>58</v>
      </c>
      <c r="E119" s="39" t="s">
        <v>87</v>
      </c>
    </row>
    <row r="120" spans="1:16" ht="12.75">
      <c r="A120" t="s">
        <v>49</v>
      </c>
      <c r="B120" s="34" t="s">
        <v>95</v>
      </c>
      <c r="C120" s="34" t="s">
        <v>1185</v>
      </c>
      <c r="D120" s="35" t="s">
        <v>52</v>
      </c>
      <c r="E120" s="6" t="s">
        <v>1186</v>
      </c>
      <c r="F120" s="36" t="s">
        <v>110</v>
      </c>
      <c r="G120" s="37">
        <v>2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86</v>
      </c>
      <c r="O120">
        <f>(M120*21)/100</f>
      </c>
      <c r="P120" t="s">
        <v>27</v>
      </c>
    </row>
    <row r="121" spans="1:5" ht="204">
      <c r="A121" s="35" t="s">
        <v>56</v>
      </c>
      <c r="E121" s="39" t="s">
        <v>1187</v>
      </c>
    </row>
    <row r="122" spans="1:5" ht="12.75">
      <c r="A122" s="35" t="s">
        <v>57</v>
      </c>
      <c r="E122" s="40" t="s">
        <v>52</v>
      </c>
    </row>
    <row r="123" spans="1:5" ht="12.75">
      <c r="A123" t="s">
        <v>58</v>
      </c>
      <c r="E123" s="39" t="s">
        <v>87</v>
      </c>
    </row>
    <row r="124" spans="1:16" ht="12.75">
      <c r="A124" t="s">
        <v>49</v>
      </c>
      <c r="B124" s="34" t="s">
        <v>98</v>
      </c>
      <c r="C124" s="34" t="s">
        <v>1188</v>
      </c>
      <c r="D124" s="35" t="s">
        <v>52</v>
      </c>
      <c r="E124" s="6" t="s">
        <v>1189</v>
      </c>
      <c r="F124" s="36" t="s">
        <v>110</v>
      </c>
      <c r="G124" s="37">
        <v>2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86</v>
      </c>
      <c r="O124">
        <f>(M124*21)/100</f>
      </c>
      <c r="P124" t="s">
        <v>27</v>
      </c>
    </row>
    <row r="125" spans="1:5" ht="165.75">
      <c r="A125" s="35" t="s">
        <v>56</v>
      </c>
      <c r="E125" s="39" t="s">
        <v>1190</v>
      </c>
    </row>
    <row r="126" spans="1:5" ht="12.75">
      <c r="A126" s="35" t="s">
        <v>57</v>
      </c>
      <c r="E126" s="40" t="s">
        <v>52</v>
      </c>
    </row>
    <row r="127" spans="1:5" ht="12.75">
      <c r="A127" t="s">
        <v>58</v>
      </c>
      <c r="E127" s="39" t="s">
        <v>87</v>
      </c>
    </row>
    <row r="128" spans="1:16" ht="12.75">
      <c r="A128" t="s">
        <v>49</v>
      </c>
      <c r="B128" s="34" t="s">
        <v>101</v>
      </c>
      <c r="C128" s="34" t="s">
        <v>1191</v>
      </c>
      <c r="D128" s="35" t="s">
        <v>52</v>
      </c>
      <c r="E128" s="6" t="s">
        <v>1192</v>
      </c>
      <c r="F128" s="36" t="s">
        <v>110</v>
      </c>
      <c r="G128" s="37">
        <v>1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86</v>
      </c>
      <c r="O128">
        <f>(M128*21)/100</f>
      </c>
      <c r="P128" t="s">
        <v>27</v>
      </c>
    </row>
    <row r="129" spans="1:5" ht="165.75">
      <c r="A129" s="35" t="s">
        <v>56</v>
      </c>
      <c r="E129" s="39" t="s">
        <v>1190</v>
      </c>
    </row>
    <row r="130" spans="1:5" ht="12.75">
      <c r="A130" s="35" t="s">
        <v>57</v>
      </c>
      <c r="E130" s="40" t="s">
        <v>52</v>
      </c>
    </row>
    <row r="131" spans="1:5" ht="12.75">
      <c r="A131" t="s">
        <v>58</v>
      </c>
      <c r="E131" s="39" t="s">
        <v>87</v>
      </c>
    </row>
    <row r="132" spans="1:16" ht="12.75">
      <c r="A132" t="s">
        <v>49</v>
      </c>
      <c r="B132" s="34" t="s">
        <v>104</v>
      </c>
      <c r="C132" s="34" t="s">
        <v>1193</v>
      </c>
      <c r="D132" s="35" t="s">
        <v>50</v>
      </c>
      <c r="E132" s="6" t="s">
        <v>1194</v>
      </c>
      <c r="F132" s="36" t="s">
        <v>110</v>
      </c>
      <c r="G132" s="37">
        <v>1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86</v>
      </c>
      <c r="O132">
        <f>(M132*21)/100</f>
      </c>
      <c r="P132" t="s">
        <v>27</v>
      </c>
    </row>
    <row r="133" spans="1:5" ht="165.75">
      <c r="A133" s="35" t="s">
        <v>56</v>
      </c>
      <c r="E133" s="39" t="s">
        <v>1190</v>
      </c>
    </row>
    <row r="134" spans="1:5" ht="12.75">
      <c r="A134" s="35" t="s">
        <v>57</v>
      </c>
      <c r="E134" s="40" t="s">
        <v>52</v>
      </c>
    </row>
    <row r="135" spans="1:5" ht="12.75">
      <c r="A135" t="s">
        <v>58</v>
      </c>
      <c r="E135" s="39" t="s">
        <v>87</v>
      </c>
    </row>
    <row r="136" spans="1:16" ht="25.5">
      <c r="A136" t="s">
        <v>49</v>
      </c>
      <c r="B136" s="34" t="s">
        <v>107</v>
      </c>
      <c r="C136" s="34" t="s">
        <v>1195</v>
      </c>
      <c r="D136" s="35" t="s">
        <v>52</v>
      </c>
      <c r="E136" s="6" t="s">
        <v>1196</v>
      </c>
      <c r="F136" s="36" t="s">
        <v>110</v>
      </c>
      <c r="G136" s="37">
        <v>1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86</v>
      </c>
      <c r="O136">
        <f>(M136*21)/100</f>
      </c>
      <c r="P136" t="s">
        <v>27</v>
      </c>
    </row>
    <row r="137" spans="1:5" ht="102">
      <c r="A137" s="35" t="s">
        <v>56</v>
      </c>
      <c r="E137" s="39" t="s">
        <v>1197</v>
      </c>
    </row>
    <row r="138" spans="1:5" ht="12.75">
      <c r="A138" s="35" t="s">
        <v>57</v>
      </c>
      <c r="E138" s="40" t="s">
        <v>52</v>
      </c>
    </row>
    <row r="139" spans="1:5" ht="12.75">
      <c r="A139" t="s">
        <v>58</v>
      </c>
      <c r="E139" s="39" t="s">
        <v>87</v>
      </c>
    </row>
    <row r="140" spans="1:16" ht="12.75">
      <c r="A140" t="s">
        <v>49</v>
      </c>
      <c r="B140" s="34" t="s">
        <v>111</v>
      </c>
      <c r="C140" s="34" t="s">
        <v>669</v>
      </c>
      <c r="D140" s="35" t="s">
        <v>52</v>
      </c>
      <c r="E140" s="6" t="s">
        <v>670</v>
      </c>
      <c r="F140" s="36" t="s">
        <v>110</v>
      </c>
      <c r="G140" s="37">
        <v>5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86</v>
      </c>
      <c r="O140">
        <f>(M140*21)/100</f>
      </c>
      <c r="P140" t="s">
        <v>27</v>
      </c>
    </row>
    <row r="141" spans="1:5" ht="165.75">
      <c r="A141" s="35" t="s">
        <v>56</v>
      </c>
      <c r="E141" s="39" t="s">
        <v>1198</v>
      </c>
    </row>
    <row r="142" spans="1:5" ht="12.75">
      <c r="A142" s="35" t="s">
        <v>57</v>
      </c>
      <c r="E142" s="40" t="s">
        <v>52</v>
      </c>
    </row>
    <row r="143" spans="1:5" ht="12.75">
      <c r="A143" t="s">
        <v>58</v>
      </c>
      <c r="E143" s="39" t="s">
        <v>87</v>
      </c>
    </row>
    <row r="144" spans="1:16" ht="12.75">
      <c r="A144" t="s">
        <v>49</v>
      </c>
      <c r="B144" s="34" t="s">
        <v>114</v>
      </c>
      <c r="C144" s="34" t="s">
        <v>1199</v>
      </c>
      <c r="D144" s="35" t="s">
        <v>52</v>
      </c>
      <c r="E144" s="6" t="s">
        <v>1200</v>
      </c>
      <c r="F144" s="36" t="s">
        <v>110</v>
      </c>
      <c r="G144" s="37">
        <v>1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86</v>
      </c>
      <c r="O144">
        <f>(M144*21)/100</f>
      </c>
      <c r="P144" t="s">
        <v>27</v>
      </c>
    </row>
    <row r="145" spans="1:5" ht="165.75">
      <c r="A145" s="35" t="s">
        <v>56</v>
      </c>
      <c r="E145" s="39" t="s">
        <v>1201</v>
      </c>
    </row>
    <row r="146" spans="1:5" ht="12.75">
      <c r="A146" s="35" t="s">
        <v>57</v>
      </c>
      <c r="E146" s="40" t="s">
        <v>52</v>
      </c>
    </row>
    <row r="147" spans="1:5" ht="12.75">
      <c r="A147" t="s">
        <v>58</v>
      </c>
      <c r="E147" s="39" t="s">
        <v>87</v>
      </c>
    </row>
    <row r="148" spans="1:16" ht="12.75">
      <c r="A148" t="s">
        <v>49</v>
      </c>
      <c r="B148" s="34" t="s">
        <v>117</v>
      </c>
      <c r="C148" s="34" t="s">
        <v>1202</v>
      </c>
      <c r="D148" s="35" t="s">
        <v>52</v>
      </c>
      <c r="E148" s="6" t="s">
        <v>1203</v>
      </c>
      <c r="F148" s="36" t="s">
        <v>110</v>
      </c>
      <c r="G148" s="37">
        <v>1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86</v>
      </c>
      <c r="O148">
        <f>(M148*21)/100</f>
      </c>
      <c r="P148" t="s">
        <v>27</v>
      </c>
    </row>
    <row r="149" spans="1:5" ht="140.25">
      <c r="A149" s="35" t="s">
        <v>56</v>
      </c>
      <c r="E149" s="39" t="s">
        <v>1204</v>
      </c>
    </row>
    <row r="150" spans="1:5" ht="12.75">
      <c r="A150" s="35" t="s">
        <v>57</v>
      </c>
      <c r="E150" s="40" t="s">
        <v>52</v>
      </c>
    </row>
    <row r="151" spans="1:5" ht="12.75">
      <c r="A151" t="s">
        <v>58</v>
      </c>
      <c r="E151" s="39" t="s">
        <v>87</v>
      </c>
    </row>
    <row r="152" spans="1:16" ht="12.75">
      <c r="A152" t="s">
        <v>49</v>
      </c>
      <c r="B152" s="34" t="s">
        <v>120</v>
      </c>
      <c r="C152" s="34" t="s">
        <v>1205</v>
      </c>
      <c r="D152" s="35" t="s">
        <v>52</v>
      </c>
      <c r="E152" s="6" t="s">
        <v>1206</v>
      </c>
      <c r="F152" s="36" t="s">
        <v>110</v>
      </c>
      <c r="G152" s="37">
        <v>5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86</v>
      </c>
      <c r="O152">
        <f>(M152*21)/100</f>
      </c>
      <c r="P152" t="s">
        <v>27</v>
      </c>
    </row>
    <row r="153" spans="1:5" ht="191.25">
      <c r="A153" s="35" t="s">
        <v>56</v>
      </c>
      <c r="E153" s="39" t="s">
        <v>1207</v>
      </c>
    </row>
    <row r="154" spans="1:5" ht="12.75">
      <c r="A154" s="35" t="s">
        <v>57</v>
      </c>
      <c r="E154" s="40" t="s">
        <v>1208</v>
      </c>
    </row>
    <row r="155" spans="1:5" ht="12.75">
      <c r="A155" t="s">
        <v>58</v>
      </c>
      <c r="E155" s="39" t="s">
        <v>87</v>
      </c>
    </row>
    <row r="156" spans="1:16" ht="25.5">
      <c r="A156" t="s">
        <v>49</v>
      </c>
      <c r="B156" s="34" t="s">
        <v>123</v>
      </c>
      <c r="C156" s="34" t="s">
        <v>1209</v>
      </c>
      <c r="D156" s="35" t="s">
        <v>52</v>
      </c>
      <c r="E156" s="6" t="s">
        <v>1210</v>
      </c>
      <c r="F156" s="36" t="s">
        <v>993</v>
      </c>
      <c r="G156" s="37">
        <v>1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55</v>
      </c>
      <c r="O156">
        <f>(M156*21)/100</f>
      </c>
      <c r="P156" t="s">
        <v>27</v>
      </c>
    </row>
    <row r="157" spans="1:5" ht="38.25">
      <c r="A157" s="35" t="s">
        <v>56</v>
      </c>
      <c r="E157" s="39" t="s">
        <v>1144</v>
      </c>
    </row>
    <row r="158" spans="1:5" ht="12.75">
      <c r="A158" s="35" t="s">
        <v>57</v>
      </c>
      <c r="E158" s="40" t="s">
        <v>1211</v>
      </c>
    </row>
    <row r="159" spans="1:5" ht="38.25">
      <c r="A159" t="s">
        <v>58</v>
      </c>
      <c r="E159" s="39" t="s">
        <v>1144</v>
      </c>
    </row>
    <row r="160" spans="1:16" ht="12.75">
      <c r="A160" t="s">
        <v>49</v>
      </c>
      <c r="B160" s="34" t="s">
        <v>127</v>
      </c>
      <c r="C160" s="34" t="s">
        <v>1212</v>
      </c>
      <c r="D160" s="35" t="s">
        <v>52</v>
      </c>
      <c r="E160" s="6" t="s">
        <v>1213</v>
      </c>
      <c r="F160" s="36" t="s">
        <v>110</v>
      </c>
      <c r="G160" s="37">
        <v>4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86</v>
      </c>
      <c r="O160">
        <f>(M160*21)/100</f>
      </c>
      <c r="P160" t="s">
        <v>27</v>
      </c>
    </row>
    <row r="161" spans="1:5" ht="191.25">
      <c r="A161" s="35" t="s">
        <v>56</v>
      </c>
      <c r="E161" s="39" t="s">
        <v>1214</v>
      </c>
    </row>
    <row r="162" spans="1:5" ht="12.75">
      <c r="A162" s="35" t="s">
        <v>57</v>
      </c>
      <c r="E162" s="40" t="s">
        <v>1215</v>
      </c>
    </row>
    <row r="163" spans="1:5" ht="12.75">
      <c r="A163" t="s">
        <v>58</v>
      </c>
      <c r="E163" s="39" t="s">
        <v>87</v>
      </c>
    </row>
    <row r="164" spans="1:16" ht="12.75">
      <c r="A164" t="s">
        <v>49</v>
      </c>
      <c r="B164" s="34" t="s">
        <v>130</v>
      </c>
      <c r="C164" s="34" t="s">
        <v>1216</v>
      </c>
      <c r="D164" s="35" t="s">
        <v>52</v>
      </c>
      <c r="E164" s="6" t="s">
        <v>1217</v>
      </c>
      <c r="F164" s="36" t="s">
        <v>110</v>
      </c>
      <c r="G164" s="37">
        <v>6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86</v>
      </c>
      <c r="O164">
        <f>(M164*21)/100</f>
      </c>
      <c r="P164" t="s">
        <v>27</v>
      </c>
    </row>
    <row r="165" spans="1:5" ht="178.5">
      <c r="A165" s="35" t="s">
        <v>56</v>
      </c>
      <c r="E165" s="39" t="s">
        <v>1218</v>
      </c>
    </row>
    <row r="166" spans="1:5" ht="12.75">
      <c r="A166" s="35" t="s">
        <v>57</v>
      </c>
      <c r="E166" s="40" t="s">
        <v>1219</v>
      </c>
    </row>
    <row r="167" spans="1:5" ht="12.75">
      <c r="A167" t="s">
        <v>58</v>
      </c>
      <c r="E167" s="39" t="s">
        <v>87</v>
      </c>
    </row>
    <row r="168" spans="1:16" ht="12.75">
      <c r="A168" t="s">
        <v>49</v>
      </c>
      <c r="B168" s="34" t="s">
        <v>133</v>
      </c>
      <c r="C168" s="34" t="s">
        <v>659</v>
      </c>
      <c r="D168" s="35" t="s">
        <v>52</v>
      </c>
      <c r="E168" s="6" t="s">
        <v>660</v>
      </c>
      <c r="F168" s="36" t="s">
        <v>277</v>
      </c>
      <c r="G168" s="37">
        <v>16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86</v>
      </c>
      <c r="O168">
        <f>(M168*21)/100</f>
      </c>
      <c r="P168" t="s">
        <v>27</v>
      </c>
    </row>
    <row r="169" spans="1:5" ht="153">
      <c r="A169" s="35" t="s">
        <v>56</v>
      </c>
      <c r="E169" s="39" t="s">
        <v>1220</v>
      </c>
    </row>
    <row r="170" spans="1:5" ht="12.75">
      <c r="A170" s="35" t="s">
        <v>57</v>
      </c>
      <c r="E170" s="40" t="s">
        <v>1141</v>
      </c>
    </row>
    <row r="171" spans="1:5" ht="12.75">
      <c r="A171" t="s">
        <v>58</v>
      </c>
      <c r="E171" s="39" t="s">
        <v>87</v>
      </c>
    </row>
    <row r="172" spans="1:16" ht="12.75">
      <c r="A172" t="s">
        <v>49</v>
      </c>
      <c r="B172" s="34" t="s">
        <v>136</v>
      </c>
      <c r="C172" s="34" t="s">
        <v>650</v>
      </c>
      <c r="D172" s="35" t="s">
        <v>52</v>
      </c>
      <c r="E172" s="6" t="s">
        <v>651</v>
      </c>
      <c r="F172" s="36" t="s">
        <v>277</v>
      </c>
      <c r="G172" s="37">
        <v>16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86</v>
      </c>
      <c r="O172">
        <f>(M172*21)/100</f>
      </c>
      <c r="P172" t="s">
        <v>27</v>
      </c>
    </row>
    <row r="173" spans="1:5" ht="153">
      <c r="A173" s="35" t="s">
        <v>56</v>
      </c>
      <c r="E173" s="39" t="s">
        <v>1221</v>
      </c>
    </row>
    <row r="174" spans="1:5" ht="12.75">
      <c r="A174" s="35" t="s">
        <v>57</v>
      </c>
      <c r="E174" s="40" t="s">
        <v>1141</v>
      </c>
    </row>
    <row r="175" spans="1:5" ht="12.75">
      <c r="A175" t="s">
        <v>58</v>
      </c>
      <c r="E175" s="39" t="s">
        <v>87</v>
      </c>
    </row>
    <row r="176" spans="1:16" ht="25.5">
      <c r="A176" t="s">
        <v>49</v>
      </c>
      <c r="B176" s="34" t="s">
        <v>139</v>
      </c>
      <c r="C176" s="34" t="s">
        <v>1222</v>
      </c>
      <c r="D176" s="35" t="s">
        <v>52</v>
      </c>
      <c r="E176" s="6" t="s">
        <v>1223</v>
      </c>
      <c r="F176" s="36" t="s">
        <v>110</v>
      </c>
      <c r="G176" s="37">
        <v>1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86</v>
      </c>
      <c r="O176">
        <f>(M176*21)/100</f>
      </c>
      <c r="P176" t="s">
        <v>27</v>
      </c>
    </row>
    <row r="177" spans="1:5" ht="178.5">
      <c r="A177" s="35" t="s">
        <v>56</v>
      </c>
      <c r="E177" s="39" t="s">
        <v>1224</v>
      </c>
    </row>
    <row r="178" spans="1:5" ht="12.75">
      <c r="A178" s="35" t="s">
        <v>57</v>
      </c>
      <c r="E178" s="40" t="s">
        <v>1141</v>
      </c>
    </row>
    <row r="179" spans="1:5" ht="12.75">
      <c r="A179" t="s">
        <v>58</v>
      </c>
      <c r="E179" s="39" t="s">
        <v>87</v>
      </c>
    </row>
    <row r="180" spans="1:16" ht="25.5">
      <c r="A180" t="s">
        <v>49</v>
      </c>
      <c r="B180" s="34" t="s">
        <v>142</v>
      </c>
      <c r="C180" s="34" t="s">
        <v>1225</v>
      </c>
      <c r="D180" s="35" t="s">
        <v>52</v>
      </c>
      <c r="E180" s="6" t="s">
        <v>1226</v>
      </c>
      <c r="F180" s="36" t="s">
        <v>110</v>
      </c>
      <c r="G180" s="37">
        <v>1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86</v>
      </c>
      <c r="O180">
        <f>(M180*21)/100</f>
      </c>
      <c r="P180" t="s">
        <v>27</v>
      </c>
    </row>
    <row r="181" spans="1:5" ht="153">
      <c r="A181" s="35" t="s">
        <v>56</v>
      </c>
      <c r="E181" s="39" t="s">
        <v>1227</v>
      </c>
    </row>
    <row r="182" spans="1:5" ht="12.75">
      <c r="A182" s="35" t="s">
        <v>57</v>
      </c>
      <c r="E182" s="40" t="s">
        <v>1141</v>
      </c>
    </row>
    <row r="183" spans="1:5" ht="12.75">
      <c r="A183" t="s">
        <v>58</v>
      </c>
      <c r="E183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1228</v>
      </c>
      <c r="M3" s="41">
        <f>Rekapitulace!C27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1228</v>
      </c>
      <c r="E4" s="26" t="s">
        <v>1229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1231</v>
      </c>
      <c r="E8" s="30" t="s">
        <v>1229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50</v>
      </c>
      <c r="E9" s="33" t="s">
        <v>1232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50</v>
      </c>
      <c r="C10" s="34" t="s">
        <v>1233</v>
      </c>
      <c r="D10" s="35" t="s">
        <v>52</v>
      </c>
      <c r="E10" s="6" t="s">
        <v>1234</v>
      </c>
      <c r="F10" s="36" t="s">
        <v>1040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1235</v>
      </c>
    </row>
    <row r="12" spans="1:5" ht="12.75">
      <c r="A12" s="35" t="s">
        <v>57</v>
      </c>
      <c r="E12" s="40" t="s">
        <v>1236</v>
      </c>
    </row>
    <row r="13" spans="1:5" ht="89.25">
      <c r="A13" t="s">
        <v>58</v>
      </c>
      <c r="E13" s="39" t="s">
        <v>1237</v>
      </c>
    </row>
    <row r="14" spans="1:16" ht="12.75">
      <c r="A14" t="s">
        <v>49</v>
      </c>
      <c r="B14" s="34" t="s">
        <v>27</v>
      </c>
      <c r="C14" s="34" t="s">
        <v>1238</v>
      </c>
      <c r="D14" s="35" t="s">
        <v>52</v>
      </c>
      <c r="E14" s="6" t="s">
        <v>1239</v>
      </c>
      <c r="F14" s="36" t="s">
        <v>1040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1240</v>
      </c>
    </row>
    <row r="16" spans="1:5" ht="12.75">
      <c r="A16" s="35" t="s">
        <v>57</v>
      </c>
      <c r="E16" s="40" t="s">
        <v>1236</v>
      </c>
    </row>
    <row r="17" spans="1:5" ht="102">
      <c r="A17" t="s">
        <v>58</v>
      </c>
      <c r="E17" s="39" t="s">
        <v>1241</v>
      </c>
    </row>
    <row r="18" spans="1:16" ht="12.75">
      <c r="A18" t="s">
        <v>49</v>
      </c>
      <c r="B18" s="34" t="s">
        <v>26</v>
      </c>
      <c r="C18" s="34" t="s">
        <v>1242</v>
      </c>
      <c r="D18" s="35" t="s">
        <v>52</v>
      </c>
      <c r="E18" s="6" t="s">
        <v>1243</v>
      </c>
      <c r="F18" s="36" t="s">
        <v>1040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1244</v>
      </c>
    </row>
    <row r="20" spans="1:5" ht="12.75">
      <c r="A20" s="35" t="s">
        <v>57</v>
      </c>
      <c r="E20" s="40" t="s">
        <v>1236</v>
      </c>
    </row>
    <row r="21" spans="1:5" ht="38.25">
      <c r="A21" t="s">
        <v>58</v>
      </c>
      <c r="E21" s="39" t="s">
        <v>1245</v>
      </c>
    </row>
    <row r="22" spans="1:13" ht="12.75">
      <c r="A22" t="s">
        <v>46</v>
      </c>
      <c r="C22" s="31" t="s">
        <v>27</v>
      </c>
      <c r="E22" s="33" t="s">
        <v>1246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64</v>
      </c>
      <c r="C23" s="34" t="s">
        <v>1247</v>
      </c>
      <c r="D23" s="35" t="s">
        <v>52</v>
      </c>
      <c r="E23" s="6" t="s">
        <v>1248</v>
      </c>
      <c r="F23" s="36" t="s">
        <v>1040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1249</v>
      </c>
    </row>
    <row r="25" spans="1:5" ht="12.75">
      <c r="A25" s="35" t="s">
        <v>57</v>
      </c>
      <c r="E25" s="40" t="s">
        <v>1236</v>
      </c>
    </row>
    <row r="26" spans="1:5" ht="89.25">
      <c r="A26" t="s">
        <v>58</v>
      </c>
      <c r="E26" s="39" t="s">
        <v>1250</v>
      </c>
    </row>
    <row r="27" spans="1:16" ht="12.75">
      <c r="A27" t="s">
        <v>49</v>
      </c>
      <c r="B27" s="34" t="s">
        <v>67</v>
      </c>
      <c r="C27" s="34" t="s">
        <v>1251</v>
      </c>
      <c r="D27" s="35" t="s">
        <v>52</v>
      </c>
      <c r="E27" s="6" t="s">
        <v>1252</v>
      </c>
      <c r="F27" s="36" t="s">
        <v>1040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1253</v>
      </c>
    </row>
    <row r="29" spans="1:5" ht="12.75">
      <c r="A29" s="35" t="s">
        <v>57</v>
      </c>
      <c r="E29" s="40" t="s">
        <v>1236</v>
      </c>
    </row>
    <row r="30" spans="1:5" ht="76.5">
      <c r="A30" t="s">
        <v>58</v>
      </c>
      <c r="E30" s="39" t="s">
        <v>1254</v>
      </c>
    </row>
    <row r="31" spans="1:16" ht="12.75">
      <c r="A31" t="s">
        <v>49</v>
      </c>
      <c r="B31" s="34" t="s">
        <v>70</v>
      </c>
      <c r="C31" s="34" t="s">
        <v>1255</v>
      </c>
      <c r="D31" s="35" t="s">
        <v>52</v>
      </c>
      <c r="E31" s="6" t="s">
        <v>1256</v>
      </c>
      <c r="F31" s="36" t="s">
        <v>1040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1257</v>
      </c>
    </row>
    <row r="33" spans="1:5" ht="12.75">
      <c r="A33" s="35" t="s">
        <v>57</v>
      </c>
      <c r="E33" s="40" t="s">
        <v>1258</v>
      </c>
    </row>
    <row r="34" spans="1:5" ht="25.5">
      <c r="A34" t="s">
        <v>58</v>
      </c>
      <c r="E34" s="39" t="s">
        <v>1259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COUNTIFS(L8:L354,"=0",A8:A354,"P")+COUNTIFS(L8:L354,"",A8:A354,"P")+SUM(Q8:Q354)</f>
      </c>
    </row>
    <row r="8" spans="1:13" ht="12.75">
      <c r="A8" t="s">
        <v>44</v>
      </c>
      <c r="C8" s="28" t="s">
        <v>45</v>
      </c>
      <c r="E8" s="30" t="s">
        <v>17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+L134+L138+L142+L146+L150+L154+L158+L162+L166+L170+L174+L178+L182+L186+L190+L194+L198+L202+L206+L210+L214+L218+L222+L226+L230+L234+L238+L242+L246+L250+L254+L258+L262+L266+L270+L274+L278+L282+L286+L290+L294+L298+L302+L306+L310+L314+L318+L322+L326+L330+L334+L338+L342+L346+L350+L354</f>
      </c>
      <c r="M9" s="32">
        <f>0+M10+M14+M18+M22+M26+M30+M34+M38+M42+M46+M50+M54+M58+M62+M66+M70+M74+M78+M82+M86+M90+M94+M98+M102+M106+M110+M114+M118+M122+M126+M130+M134+M138+M142+M146+M150+M154+M158+M162+M166+M170+M174+M178+M182+M186+M190+M194+M198+M202+M206+M210+M214+M218+M222+M226+M230+M234+M238+M242+M246+M250+M254+M258+M262+M266+M270+M274+M278+M282+M286+M290+M294+M298+M302+M306+M310+M314+M318+M322+M326+M330+M334+M338+M342+M346+M350+M354</f>
      </c>
    </row>
    <row r="10" spans="1:16" ht="38.2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11.666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65.75">
      <c r="A13" t="s">
        <v>58</v>
      </c>
      <c r="E13" s="39" t="s">
        <v>59</v>
      </c>
    </row>
    <row r="14" spans="1:16" ht="38.25">
      <c r="A14" t="s">
        <v>49</v>
      </c>
      <c r="B14" s="34" t="s">
        <v>27</v>
      </c>
      <c r="C14" s="34" t="s">
        <v>60</v>
      </c>
      <c r="D14" s="35" t="s">
        <v>52</v>
      </c>
      <c r="E14" s="6" t="s">
        <v>61</v>
      </c>
      <c r="F14" s="36" t="s">
        <v>54</v>
      </c>
      <c r="G14" s="37">
        <v>2.917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52</v>
      </c>
    </row>
    <row r="17" spans="1:5" ht="165.75">
      <c r="A17" t="s">
        <v>58</v>
      </c>
      <c r="E17" s="39" t="s">
        <v>59</v>
      </c>
    </row>
    <row r="18" spans="1:16" ht="38.25">
      <c r="A18" t="s">
        <v>49</v>
      </c>
      <c r="B18" s="34" t="s">
        <v>26</v>
      </c>
      <c r="C18" s="34" t="s">
        <v>62</v>
      </c>
      <c r="D18" s="35" t="s">
        <v>52</v>
      </c>
      <c r="E18" s="6" t="s">
        <v>63</v>
      </c>
      <c r="F18" s="36" t="s">
        <v>54</v>
      </c>
      <c r="G18" s="37">
        <v>6.47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52</v>
      </c>
    </row>
    <row r="21" spans="1:5" ht="165.75">
      <c r="A21" t="s">
        <v>58</v>
      </c>
      <c r="E21" s="39" t="s">
        <v>59</v>
      </c>
    </row>
    <row r="22" spans="1:16" ht="25.5">
      <c r="A22" t="s">
        <v>49</v>
      </c>
      <c r="B22" s="34" t="s">
        <v>64</v>
      </c>
      <c r="C22" s="34" t="s">
        <v>65</v>
      </c>
      <c r="D22" s="35" t="s">
        <v>52</v>
      </c>
      <c r="E22" s="6" t="s">
        <v>66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52</v>
      </c>
    </row>
    <row r="25" spans="1:5" ht="165.75">
      <c r="A25" t="s">
        <v>58</v>
      </c>
      <c r="E25" s="39" t="s">
        <v>59</v>
      </c>
    </row>
    <row r="26" spans="1:16" ht="38.25">
      <c r="A26" t="s">
        <v>49</v>
      </c>
      <c r="B26" s="34" t="s">
        <v>67</v>
      </c>
      <c r="C26" s="34" t="s">
        <v>68</v>
      </c>
      <c r="D26" s="35" t="s">
        <v>52</v>
      </c>
      <c r="E26" s="6" t="s">
        <v>69</v>
      </c>
      <c r="F26" s="36" t="s">
        <v>54</v>
      </c>
      <c r="G26" s="37">
        <v>0.63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57</v>
      </c>
      <c r="E28" s="40" t="s">
        <v>52</v>
      </c>
    </row>
    <row r="29" spans="1:5" ht="165.75">
      <c r="A29" t="s">
        <v>58</v>
      </c>
      <c r="E29" s="39" t="s">
        <v>59</v>
      </c>
    </row>
    <row r="30" spans="1:16" ht="25.5">
      <c r="A30" t="s">
        <v>49</v>
      </c>
      <c r="B30" s="34" t="s">
        <v>70</v>
      </c>
      <c r="C30" s="34" t="s">
        <v>71</v>
      </c>
      <c r="D30" s="35" t="s">
        <v>52</v>
      </c>
      <c r="E30" s="6" t="s">
        <v>72</v>
      </c>
      <c r="F30" s="36" t="s">
        <v>54</v>
      </c>
      <c r="G30" s="37">
        <v>0.2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57</v>
      </c>
      <c r="E32" s="40" t="s">
        <v>52</v>
      </c>
    </row>
    <row r="33" spans="1:5" ht="165.75">
      <c r="A33" t="s">
        <v>58</v>
      </c>
      <c r="E33" s="39" t="s">
        <v>59</v>
      </c>
    </row>
    <row r="34" spans="1:16" ht="25.5">
      <c r="A34" t="s">
        <v>49</v>
      </c>
      <c r="B34" s="34" t="s">
        <v>73</v>
      </c>
      <c r="C34" s="34" t="s">
        <v>74</v>
      </c>
      <c r="D34" s="35" t="s">
        <v>52</v>
      </c>
      <c r="E34" s="6" t="s">
        <v>75</v>
      </c>
      <c r="F34" s="36" t="s">
        <v>54</v>
      </c>
      <c r="G34" s="37">
        <v>0.011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57</v>
      </c>
      <c r="E36" s="40" t="s">
        <v>52</v>
      </c>
    </row>
    <row r="37" spans="1:5" ht="165.75">
      <c r="A37" t="s">
        <v>58</v>
      </c>
      <c r="E37" s="39" t="s">
        <v>59</v>
      </c>
    </row>
    <row r="38" spans="1:16" ht="25.5">
      <c r="A38" t="s">
        <v>49</v>
      </c>
      <c r="B38" s="34" t="s">
        <v>76</v>
      </c>
      <c r="C38" s="34" t="s">
        <v>77</v>
      </c>
      <c r="D38" s="35" t="s">
        <v>52</v>
      </c>
      <c r="E38" s="6" t="s">
        <v>78</v>
      </c>
      <c r="F38" s="36" t="s">
        <v>54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57</v>
      </c>
      <c r="E40" s="40" t="s">
        <v>52</v>
      </c>
    </row>
    <row r="41" spans="1:5" ht="165.75">
      <c r="A41" t="s">
        <v>58</v>
      </c>
      <c r="E41" s="39" t="s">
        <v>59</v>
      </c>
    </row>
    <row r="42" spans="1:16" ht="38.25">
      <c r="A42" t="s">
        <v>49</v>
      </c>
      <c r="B42" s="34" t="s">
        <v>79</v>
      </c>
      <c r="C42" s="34" t="s">
        <v>80</v>
      </c>
      <c r="D42" s="35" t="s">
        <v>52</v>
      </c>
      <c r="E42" s="6" t="s">
        <v>81</v>
      </c>
      <c r="F42" s="36" t="s">
        <v>54</v>
      </c>
      <c r="G42" s="37">
        <v>1.53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55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57</v>
      </c>
      <c r="E44" s="40" t="s">
        <v>52</v>
      </c>
    </row>
    <row r="45" spans="1:5" ht="165.75">
      <c r="A45" t="s">
        <v>58</v>
      </c>
      <c r="E45" s="39" t="s">
        <v>59</v>
      </c>
    </row>
    <row r="46" spans="1:16" ht="12.75">
      <c r="A46" t="s">
        <v>49</v>
      </c>
      <c r="B46" s="34" t="s">
        <v>82</v>
      </c>
      <c r="C46" s="34" t="s">
        <v>83</v>
      </c>
      <c r="D46" s="35" t="s">
        <v>52</v>
      </c>
      <c r="E46" s="6" t="s">
        <v>84</v>
      </c>
      <c r="F46" s="36" t="s">
        <v>85</v>
      </c>
      <c r="G46" s="37">
        <v>290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86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57</v>
      </c>
      <c r="E48" s="40" t="s">
        <v>52</v>
      </c>
    </row>
    <row r="49" spans="1:5" ht="12.75">
      <c r="A49" t="s">
        <v>58</v>
      </c>
      <c r="E49" s="39" t="s">
        <v>87</v>
      </c>
    </row>
    <row r="50" spans="1:16" ht="12.75">
      <c r="A50" t="s">
        <v>49</v>
      </c>
      <c r="B50" s="34" t="s">
        <v>88</v>
      </c>
      <c r="C50" s="34" t="s">
        <v>89</v>
      </c>
      <c r="D50" s="35" t="s">
        <v>52</v>
      </c>
      <c r="E50" s="6" t="s">
        <v>90</v>
      </c>
      <c r="F50" s="36" t="s">
        <v>85</v>
      </c>
      <c r="G50" s="37">
        <v>15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86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57</v>
      </c>
      <c r="E52" s="40" t="s">
        <v>52</v>
      </c>
    </row>
    <row r="53" spans="1:5" ht="12.75">
      <c r="A53" t="s">
        <v>58</v>
      </c>
      <c r="E53" s="39" t="s">
        <v>87</v>
      </c>
    </row>
    <row r="54" spans="1:16" ht="12.75">
      <c r="A54" t="s">
        <v>49</v>
      </c>
      <c r="B54" s="34" t="s">
        <v>91</v>
      </c>
      <c r="C54" s="34" t="s">
        <v>92</v>
      </c>
      <c r="D54" s="35" t="s">
        <v>52</v>
      </c>
      <c r="E54" s="6" t="s">
        <v>93</v>
      </c>
      <c r="F54" s="36" t="s">
        <v>94</v>
      </c>
      <c r="G54" s="37">
        <v>42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86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57</v>
      </c>
      <c r="E56" s="40" t="s">
        <v>52</v>
      </c>
    </row>
    <row r="57" spans="1:5" ht="12.75">
      <c r="A57" t="s">
        <v>58</v>
      </c>
      <c r="E57" s="39" t="s">
        <v>87</v>
      </c>
    </row>
    <row r="58" spans="1:16" ht="12.75">
      <c r="A58" t="s">
        <v>49</v>
      </c>
      <c r="B58" s="34" t="s">
        <v>95</v>
      </c>
      <c r="C58" s="34" t="s">
        <v>96</v>
      </c>
      <c r="D58" s="35" t="s">
        <v>52</v>
      </c>
      <c r="E58" s="6" t="s">
        <v>97</v>
      </c>
      <c r="F58" s="36" t="s">
        <v>94</v>
      </c>
      <c r="G58" s="37">
        <v>26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86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57</v>
      </c>
      <c r="E60" s="40" t="s">
        <v>52</v>
      </c>
    </row>
    <row r="61" spans="1:5" ht="12.75">
      <c r="A61" t="s">
        <v>58</v>
      </c>
      <c r="E61" s="39" t="s">
        <v>87</v>
      </c>
    </row>
    <row r="62" spans="1:16" ht="12.75">
      <c r="A62" t="s">
        <v>49</v>
      </c>
      <c r="B62" s="34" t="s">
        <v>98</v>
      </c>
      <c r="C62" s="34" t="s">
        <v>99</v>
      </c>
      <c r="D62" s="35" t="s">
        <v>52</v>
      </c>
      <c r="E62" s="6" t="s">
        <v>100</v>
      </c>
      <c r="F62" s="36" t="s">
        <v>94</v>
      </c>
      <c r="G62" s="37">
        <v>16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86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52</v>
      </c>
    </row>
    <row r="65" spans="1:5" ht="12.75">
      <c r="A65" t="s">
        <v>58</v>
      </c>
      <c r="E65" s="39" t="s">
        <v>87</v>
      </c>
    </row>
    <row r="66" spans="1:16" ht="12.75">
      <c r="A66" t="s">
        <v>49</v>
      </c>
      <c r="B66" s="34" t="s">
        <v>101</v>
      </c>
      <c r="C66" s="34" t="s">
        <v>102</v>
      </c>
      <c r="D66" s="35" t="s">
        <v>52</v>
      </c>
      <c r="E66" s="6" t="s">
        <v>103</v>
      </c>
      <c r="F66" s="36" t="s">
        <v>94</v>
      </c>
      <c r="G66" s="37">
        <v>204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86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57</v>
      </c>
      <c r="E68" s="40" t="s">
        <v>52</v>
      </c>
    </row>
    <row r="69" spans="1:5" ht="12.75">
      <c r="A69" t="s">
        <v>58</v>
      </c>
      <c r="E69" s="39" t="s">
        <v>87</v>
      </c>
    </row>
    <row r="70" spans="1:16" ht="12.75">
      <c r="A70" t="s">
        <v>49</v>
      </c>
      <c r="B70" s="34" t="s">
        <v>104</v>
      </c>
      <c r="C70" s="34" t="s">
        <v>105</v>
      </c>
      <c r="D70" s="35" t="s">
        <v>52</v>
      </c>
      <c r="E70" s="6" t="s">
        <v>106</v>
      </c>
      <c r="F70" s="36" t="s">
        <v>94</v>
      </c>
      <c r="G70" s="37">
        <v>886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86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52</v>
      </c>
    </row>
    <row r="73" spans="1:5" ht="12.75">
      <c r="A73" t="s">
        <v>58</v>
      </c>
      <c r="E73" s="39" t="s">
        <v>87</v>
      </c>
    </row>
    <row r="74" spans="1:16" ht="12.75">
      <c r="A74" t="s">
        <v>49</v>
      </c>
      <c r="B74" s="34" t="s">
        <v>107</v>
      </c>
      <c r="C74" s="34" t="s">
        <v>108</v>
      </c>
      <c r="D74" s="35" t="s">
        <v>52</v>
      </c>
      <c r="E74" s="6" t="s">
        <v>109</v>
      </c>
      <c r="F74" s="36" t="s">
        <v>110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86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52</v>
      </c>
    </row>
    <row r="77" spans="1:5" ht="12.75">
      <c r="A77" t="s">
        <v>58</v>
      </c>
      <c r="E77" s="39" t="s">
        <v>87</v>
      </c>
    </row>
    <row r="78" spans="1:16" ht="25.5">
      <c r="A78" t="s">
        <v>49</v>
      </c>
      <c r="B78" s="34" t="s">
        <v>111</v>
      </c>
      <c r="C78" s="34" t="s">
        <v>112</v>
      </c>
      <c r="D78" s="35" t="s">
        <v>52</v>
      </c>
      <c r="E78" s="6" t="s">
        <v>113</v>
      </c>
      <c r="F78" s="36" t="s">
        <v>110</v>
      </c>
      <c r="G78" s="37">
        <v>6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86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52</v>
      </c>
    </row>
    <row r="81" spans="1:5" ht="12.75">
      <c r="A81" t="s">
        <v>58</v>
      </c>
      <c r="E81" s="39" t="s">
        <v>87</v>
      </c>
    </row>
    <row r="82" spans="1:16" ht="12.75">
      <c r="A82" t="s">
        <v>49</v>
      </c>
      <c r="B82" s="34" t="s">
        <v>114</v>
      </c>
      <c r="C82" s="34" t="s">
        <v>115</v>
      </c>
      <c r="D82" s="35" t="s">
        <v>52</v>
      </c>
      <c r="E82" s="6" t="s">
        <v>116</v>
      </c>
      <c r="F82" s="36" t="s">
        <v>110</v>
      </c>
      <c r="G82" s="37">
        <v>8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86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52</v>
      </c>
    </row>
    <row r="85" spans="1:5" ht="12.75">
      <c r="A85" t="s">
        <v>58</v>
      </c>
      <c r="E85" s="39" t="s">
        <v>87</v>
      </c>
    </row>
    <row r="86" spans="1:16" ht="12.75">
      <c r="A86" t="s">
        <v>49</v>
      </c>
      <c r="B86" s="34" t="s">
        <v>117</v>
      </c>
      <c r="C86" s="34" t="s">
        <v>118</v>
      </c>
      <c r="D86" s="35" t="s">
        <v>52</v>
      </c>
      <c r="E86" s="6" t="s">
        <v>119</v>
      </c>
      <c r="F86" s="36" t="s">
        <v>94</v>
      </c>
      <c r="G86" s="37">
        <v>55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86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52</v>
      </c>
    </row>
    <row r="89" spans="1:5" ht="12.75">
      <c r="A89" t="s">
        <v>58</v>
      </c>
      <c r="E89" s="39" t="s">
        <v>87</v>
      </c>
    </row>
    <row r="90" spans="1:16" ht="12.75">
      <c r="A90" t="s">
        <v>49</v>
      </c>
      <c r="B90" s="34" t="s">
        <v>120</v>
      </c>
      <c r="C90" s="34" t="s">
        <v>121</v>
      </c>
      <c r="D90" s="35" t="s">
        <v>52</v>
      </c>
      <c r="E90" s="6" t="s">
        <v>122</v>
      </c>
      <c r="F90" s="36" t="s">
        <v>94</v>
      </c>
      <c r="G90" s="37">
        <v>380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86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52</v>
      </c>
    </row>
    <row r="93" spans="1:5" ht="12.75">
      <c r="A93" t="s">
        <v>58</v>
      </c>
      <c r="E93" s="39" t="s">
        <v>87</v>
      </c>
    </row>
    <row r="94" spans="1:16" ht="12.75">
      <c r="A94" t="s">
        <v>49</v>
      </c>
      <c r="B94" s="34" t="s">
        <v>123</v>
      </c>
      <c r="C94" s="34" t="s">
        <v>124</v>
      </c>
      <c r="D94" s="35" t="s">
        <v>52</v>
      </c>
      <c r="E94" s="6" t="s">
        <v>125</v>
      </c>
      <c r="F94" s="36" t="s">
        <v>126</v>
      </c>
      <c r="G94" s="37">
        <v>9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86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52</v>
      </c>
    </row>
    <row r="97" spans="1:5" ht="12.75">
      <c r="A97" t="s">
        <v>58</v>
      </c>
      <c r="E97" s="39" t="s">
        <v>87</v>
      </c>
    </row>
    <row r="98" spans="1:16" ht="12.75">
      <c r="A98" t="s">
        <v>49</v>
      </c>
      <c r="B98" s="34" t="s">
        <v>127</v>
      </c>
      <c r="C98" s="34" t="s">
        <v>128</v>
      </c>
      <c r="D98" s="35" t="s">
        <v>52</v>
      </c>
      <c r="E98" s="6" t="s">
        <v>129</v>
      </c>
      <c r="F98" s="36" t="s">
        <v>126</v>
      </c>
      <c r="G98" s="37">
        <v>13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86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52</v>
      </c>
    </row>
    <row r="101" spans="1:5" ht="12.75">
      <c r="A101" t="s">
        <v>58</v>
      </c>
      <c r="E101" s="39" t="s">
        <v>87</v>
      </c>
    </row>
    <row r="102" spans="1:16" ht="12.75">
      <c r="A102" t="s">
        <v>49</v>
      </c>
      <c r="B102" s="34" t="s">
        <v>130</v>
      </c>
      <c r="C102" s="34" t="s">
        <v>131</v>
      </c>
      <c r="D102" s="35" t="s">
        <v>52</v>
      </c>
      <c r="E102" s="6" t="s">
        <v>132</v>
      </c>
      <c r="F102" s="36" t="s">
        <v>126</v>
      </c>
      <c r="G102" s="37">
        <v>9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86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52</v>
      </c>
    </row>
    <row r="104" spans="1:5" ht="12.75">
      <c r="A104" s="35" t="s">
        <v>57</v>
      </c>
      <c r="E104" s="40" t="s">
        <v>52</v>
      </c>
    </row>
    <row r="105" spans="1:5" ht="12.75">
      <c r="A105" t="s">
        <v>58</v>
      </c>
      <c r="E105" s="39" t="s">
        <v>87</v>
      </c>
    </row>
    <row r="106" spans="1:16" ht="12.75">
      <c r="A106" t="s">
        <v>49</v>
      </c>
      <c r="B106" s="34" t="s">
        <v>133</v>
      </c>
      <c r="C106" s="34" t="s">
        <v>134</v>
      </c>
      <c r="D106" s="35" t="s">
        <v>52</v>
      </c>
      <c r="E106" s="6" t="s">
        <v>135</v>
      </c>
      <c r="F106" s="36" t="s">
        <v>126</v>
      </c>
      <c r="G106" s="37">
        <v>13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86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52</v>
      </c>
    </row>
    <row r="108" spans="1:5" ht="12.75">
      <c r="A108" s="35" t="s">
        <v>57</v>
      </c>
      <c r="E108" s="40" t="s">
        <v>52</v>
      </c>
    </row>
    <row r="109" spans="1:5" ht="12.75">
      <c r="A109" t="s">
        <v>58</v>
      </c>
      <c r="E109" s="39" t="s">
        <v>87</v>
      </c>
    </row>
    <row r="110" spans="1:16" ht="25.5">
      <c r="A110" t="s">
        <v>49</v>
      </c>
      <c r="B110" s="34" t="s">
        <v>136</v>
      </c>
      <c r="C110" s="34" t="s">
        <v>137</v>
      </c>
      <c r="D110" s="35" t="s">
        <v>52</v>
      </c>
      <c r="E110" s="6" t="s">
        <v>138</v>
      </c>
      <c r="F110" s="36" t="s">
        <v>110</v>
      </c>
      <c r="G110" s="37">
        <v>34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86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52</v>
      </c>
    </row>
    <row r="112" spans="1:5" ht="12.75">
      <c r="A112" s="35" t="s">
        <v>57</v>
      </c>
      <c r="E112" s="40" t="s">
        <v>52</v>
      </c>
    </row>
    <row r="113" spans="1:5" ht="12.75">
      <c r="A113" t="s">
        <v>58</v>
      </c>
      <c r="E113" s="39" t="s">
        <v>87</v>
      </c>
    </row>
    <row r="114" spans="1:16" ht="25.5">
      <c r="A114" t="s">
        <v>49</v>
      </c>
      <c r="B114" s="34" t="s">
        <v>139</v>
      </c>
      <c r="C114" s="34" t="s">
        <v>140</v>
      </c>
      <c r="D114" s="35" t="s">
        <v>52</v>
      </c>
      <c r="E114" s="6" t="s">
        <v>141</v>
      </c>
      <c r="F114" s="36" t="s">
        <v>110</v>
      </c>
      <c r="G114" s="37">
        <v>22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86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52</v>
      </c>
    </row>
    <row r="116" spans="1:5" ht="12.75">
      <c r="A116" s="35" t="s">
        <v>57</v>
      </c>
      <c r="E116" s="40" t="s">
        <v>52</v>
      </c>
    </row>
    <row r="117" spans="1:5" ht="12.75">
      <c r="A117" t="s">
        <v>58</v>
      </c>
      <c r="E117" s="39" t="s">
        <v>87</v>
      </c>
    </row>
    <row r="118" spans="1:16" ht="25.5">
      <c r="A118" t="s">
        <v>49</v>
      </c>
      <c r="B118" s="34" t="s">
        <v>142</v>
      </c>
      <c r="C118" s="34" t="s">
        <v>143</v>
      </c>
      <c r="D118" s="35" t="s">
        <v>52</v>
      </c>
      <c r="E118" s="6" t="s">
        <v>144</v>
      </c>
      <c r="F118" s="36" t="s">
        <v>110</v>
      </c>
      <c r="G118" s="37">
        <v>6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86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52</v>
      </c>
    </row>
    <row r="120" spans="1:5" ht="12.75">
      <c r="A120" s="35" t="s">
        <v>57</v>
      </c>
      <c r="E120" s="40" t="s">
        <v>52</v>
      </c>
    </row>
    <row r="121" spans="1:5" ht="12.75">
      <c r="A121" t="s">
        <v>58</v>
      </c>
      <c r="E121" s="39" t="s">
        <v>87</v>
      </c>
    </row>
    <row r="122" spans="1:16" ht="25.5">
      <c r="A122" t="s">
        <v>49</v>
      </c>
      <c r="B122" s="34" t="s">
        <v>145</v>
      </c>
      <c r="C122" s="34" t="s">
        <v>146</v>
      </c>
      <c r="D122" s="35" t="s">
        <v>52</v>
      </c>
      <c r="E122" s="6" t="s">
        <v>147</v>
      </c>
      <c r="F122" s="36" t="s">
        <v>110</v>
      </c>
      <c r="G122" s="37">
        <v>1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86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52</v>
      </c>
    </row>
    <row r="124" spans="1:5" ht="12.75">
      <c r="A124" s="35" t="s">
        <v>57</v>
      </c>
      <c r="E124" s="40" t="s">
        <v>52</v>
      </c>
    </row>
    <row r="125" spans="1:5" ht="12.75">
      <c r="A125" t="s">
        <v>58</v>
      </c>
      <c r="E125" s="39" t="s">
        <v>87</v>
      </c>
    </row>
    <row r="126" spans="1:16" ht="12.75">
      <c r="A126" t="s">
        <v>49</v>
      </c>
      <c r="B126" s="34" t="s">
        <v>148</v>
      </c>
      <c r="C126" s="34" t="s">
        <v>149</v>
      </c>
      <c r="D126" s="35" t="s">
        <v>52</v>
      </c>
      <c r="E126" s="6" t="s">
        <v>150</v>
      </c>
      <c r="F126" s="36" t="s">
        <v>110</v>
      </c>
      <c r="G126" s="37">
        <v>117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86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52</v>
      </c>
    </row>
    <row r="128" spans="1:5" ht="12.75">
      <c r="A128" s="35" t="s">
        <v>57</v>
      </c>
      <c r="E128" s="40" t="s">
        <v>52</v>
      </c>
    </row>
    <row r="129" spans="1:5" ht="12.75">
      <c r="A129" t="s">
        <v>58</v>
      </c>
      <c r="E129" s="39" t="s">
        <v>87</v>
      </c>
    </row>
    <row r="130" spans="1:16" ht="12.75">
      <c r="A130" t="s">
        <v>49</v>
      </c>
      <c r="B130" s="34" t="s">
        <v>151</v>
      </c>
      <c r="C130" s="34" t="s">
        <v>152</v>
      </c>
      <c r="D130" s="35" t="s">
        <v>52</v>
      </c>
      <c r="E130" s="6" t="s">
        <v>153</v>
      </c>
      <c r="F130" s="36" t="s">
        <v>94</v>
      </c>
      <c r="G130" s="37">
        <v>10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86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52</v>
      </c>
    </row>
    <row r="132" spans="1:5" ht="12.75">
      <c r="A132" s="35" t="s">
        <v>57</v>
      </c>
      <c r="E132" s="40" t="s">
        <v>52</v>
      </c>
    </row>
    <row r="133" spans="1:5" ht="12.75">
      <c r="A133" t="s">
        <v>58</v>
      </c>
      <c r="E133" s="39" t="s">
        <v>87</v>
      </c>
    </row>
    <row r="134" spans="1:16" ht="12.75">
      <c r="A134" t="s">
        <v>49</v>
      </c>
      <c r="B134" s="34" t="s">
        <v>154</v>
      </c>
      <c r="C134" s="34" t="s">
        <v>155</v>
      </c>
      <c r="D134" s="35" t="s">
        <v>52</v>
      </c>
      <c r="E134" s="6" t="s">
        <v>156</v>
      </c>
      <c r="F134" s="36" t="s">
        <v>94</v>
      </c>
      <c r="G134" s="37">
        <v>10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86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52</v>
      </c>
    </row>
    <row r="136" spans="1:5" ht="12.75">
      <c r="A136" s="35" t="s">
        <v>57</v>
      </c>
      <c r="E136" s="40" t="s">
        <v>52</v>
      </c>
    </row>
    <row r="137" spans="1:5" ht="12.75">
      <c r="A137" t="s">
        <v>58</v>
      </c>
      <c r="E137" s="39" t="s">
        <v>87</v>
      </c>
    </row>
    <row r="138" spans="1:16" ht="12.75">
      <c r="A138" t="s">
        <v>49</v>
      </c>
      <c r="B138" s="34" t="s">
        <v>157</v>
      </c>
      <c r="C138" s="34" t="s">
        <v>158</v>
      </c>
      <c r="D138" s="35" t="s">
        <v>52</v>
      </c>
      <c r="E138" s="6" t="s">
        <v>159</v>
      </c>
      <c r="F138" s="36" t="s">
        <v>94</v>
      </c>
      <c r="G138" s="37">
        <v>10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86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52</v>
      </c>
    </row>
    <row r="140" spans="1:5" ht="12.75">
      <c r="A140" s="35" t="s">
        <v>57</v>
      </c>
      <c r="E140" s="40" t="s">
        <v>52</v>
      </c>
    </row>
    <row r="141" spans="1:5" ht="12.75">
      <c r="A141" t="s">
        <v>58</v>
      </c>
      <c r="E141" s="39" t="s">
        <v>87</v>
      </c>
    </row>
    <row r="142" spans="1:16" ht="25.5">
      <c r="A142" t="s">
        <v>49</v>
      </c>
      <c r="B142" s="34" t="s">
        <v>160</v>
      </c>
      <c r="C142" s="34" t="s">
        <v>161</v>
      </c>
      <c r="D142" s="35" t="s">
        <v>52</v>
      </c>
      <c r="E142" s="6" t="s">
        <v>162</v>
      </c>
      <c r="F142" s="36" t="s">
        <v>110</v>
      </c>
      <c r="G142" s="37">
        <v>1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86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52</v>
      </c>
    </row>
    <row r="144" spans="1:5" ht="12.75">
      <c r="A144" s="35" t="s">
        <v>57</v>
      </c>
      <c r="E144" s="40" t="s">
        <v>52</v>
      </c>
    </row>
    <row r="145" spans="1:5" ht="12.75">
      <c r="A145" t="s">
        <v>58</v>
      </c>
      <c r="E145" s="39" t="s">
        <v>87</v>
      </c>
    </row>
    <row r="146" spans="1:16" ht="12.75">
      <c r="A146" t="s">
        <v>49</v>
      </c>
      <c r="B146" s="34" t="s">
        <v>163</v>
      </c>
      <c r="C146" s="34" t="s">
        <v>164</v>
      </c>
      <c r="D146" s="35" t="s">
        <v>52</v>
      </c>
      <c r="E146" s="6" t="s">
        <v>165</v>
      </c>
      <c r="F146" s="36" t="s">
        <v>110</v>
      </c>
      <c r="G146" s="37">
        <v>1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86</v>
      </c>
      <c r="O146">
        <f>(M146*21)/100</f>
      </c>
      <c r="P146" t="s">
        <v>27</v>
      </c>
    </row>
    <row r="147" spans="1:5" ht="12.75">
      <c r="A147" s="35" t="s">
        <v>56</v>
      </c>
      <c r="E147" s="39" t="s">
        <v>52</v>
      </c>
    </row>
    <row r="148" spans="1:5" ht="12.75">
      <c r="A148" s="35" t="s">
        <v>57</v>
      </c>
      <c r="E148" s="40" t="s">
        <v>52</v>
      </c>
    </row>
    <row r="149" spans="1:5" ht="12.75">
      <c r="A149" t="s">
        <v>58</v>
      </c>
      <c r="E149" s="39" t="s">
        <v>87</v>
      </c>
    </row>
    <row r="150" spans="1:16" ht="12.75">
      <c r="A150" t="s">
        <v>49</v>
      </c>
      <c r="B150" s="34" t="s">
        <v>166</v>
      </c>
      <c r="C150" s="34" t="s">
        <v>167</v>
      </c>
      <c r="D150" s="35" t="s">
        <v>52</v>
      </c>
      <c r="E150" s="6" t="s">
        <v>168</v>
      </c>
      <c r="F150" s="36" t="s">
        <v>110</v>
      </c>
      <c r="G150" s="37">
        <v>1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86</v>
      </c>
      <c r="O150">
        <f>(M150*21)/100</f>
      </c>
      <c r="P150" t="s">
        <v>27</v>
      </c>
    </row>
    <row r="151" spans="1:5" ht="12.75">
      <c r="A151" s="35" t="s">
        <v>56</v>
      </c>
      <c r="E151" s="39" t="s">
        <v>52</v>
      </c>
    </row>
    <row r="152" spans="1:5" ht="12.75">
      <c r="A152" s="35" t="s">
        <v>57</v>
      </c>
      <c r="E152" s="40" t="s">
        <v>52</v>
      </c>
    </row>
    <row r="153" spans="1:5" ht="12.75">
      <c r="A153" t="s">
        <v>58</v>
      </c>
      <c r="E153" s="39" t="s">
        <v>87</v>
      </c>
    </row>
    <row r="154" spans="1:16" ht="12.75">
      <c r="A154" t="s">
        <v>49</v>
      </c>
      <c r="B154" s="34" t="s">
        <v>169</v>
      </c>
      <c r="C154" s="34" t="s">
        <v>170</v>
      </c>
      <c r="D154" s="35" t="s">
        <v>52</v>
      </c>
      <c r="E154" s="6" t="s">
        <v>171</v>
      </c>
      <c r="F154" s="36" t="s">
        <v>110</v>
      </c>
      <c r="G154" s="37">
        <v>1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86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52</v>
      </c>
    </row>
    <row r="156" spans="1:5" ht="12.75">
      <c r="A156" s="35" t="s">
        <v>57</v>
      </c>
      <c r="E156" s="40" t="s">
        <v>52</v>
      </c>
    </row>
    <row r="157" spans="1:5" ht="12.75">
      <c r="A157" t="s">
        <v>58</v>
      </c>
      <c r="E157" s="39" t="s">
        <v>87</v>
      </c>
    </row>
    <row r="158" spans="1:16" ht="25.5">
      <c r="A158" t="s">
        <v>49</v>
      </c>
      <c r="B158" s="34" t="s">
        <v>172</v>
      </c>
      <c r="C158" s="34" t="s">
        <v>173</v>
      </c>
      <c r="D158" s="35" t="s">
        <v>52</v>
      </c>
      <c r="E158" s="6" t="s">
        <v>174</v>
      </c>
      <c r="F158" s="36" t="s">
        <v>110</v>
      </c>
      <c r="G158" s="37">
        <v>1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86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52</v>
      </c>
    </row>
    <row r="160" spans="1:5" ht="12.75">
      <c r="A160" s="35" t="s">
        <v>57</v>
      </c>
      <c r="E160" s="40" t="s">
        <v>52</v>
      </c>
    </row>
    <row r="161" spans="1:5" ht="12.75">
      <c r="A161" t="s">
        <v>58</v>
      </c>
      <c r="E161" s="39" t="s">
        <v>87</v>
      </c>
    </row>
    <row r="162" spans="1:16" ht="25.5">
      <c r="A162" t="s">
        <v>49</v>
      </c>
      <c r="B162" s="34" t="s">
        <v>175</v>
      </c>
      <c r="C162" s="34" t="s">
        <v>176</v>
      </c>
      <c r="D162" s="35" t="s">
        <v>52</v>
      </c>
      <c r="E162" s="6" t="s">
        <v>177</v>
      </c>
      <c r="F162" s="36" t="s">
        <v>110</v>
      </c>
      <c r="G162" s="37">
        <v>1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86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52</v>
      </c>
    </row>
    <row r="164" spans="1:5" ht="12.75">
      <c r="A164" s="35" t="s">
        <v>57</v>
      </c>
      <c r="E164" s="40" t="s">
        <v>52</v>
      </c>
    </row>
    <row r="165" spans="1:5" ht="12.75">
      <c r="A165" t="s">
        <v>58</v>
      </c>
      <c r="E165" s="39" t="s">
        <v>87</v>
      </c>
    </row>
    <row r="166" spans="1:16" ht="12.75">
      <c r="A166" t="s">
        <v>49</v>
      </c>
      <c r="B166" s="34" t="s">
        <v>178</v>
      </c>
      <c r="C166" s="34" t="s">
        <v>179</v>
      </c>
      <c r="D166" s="35" t="s">
        <v>52</v>
      </c>
      <c r="E166" s="6" t="s">
        <v>180</v>
      </c>
      <c r="F166" s="36" t="s">
        <v>110</v>
      </c>
      <c r="G166" s="37">
        <v>1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86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52</v>
      </c>
    </row>
    <row r="168" spans="1:5" ht="12.75">
      <c r="A168" s="35" t="s">
        <v>57</v>
      </c>
      <c r="E168" s="40" t="s">
        <v>52</v>
      </c>
    </row>
    <row r="169" spans="1:5" ht="12.75">
      <c r="A169" t="s">
        <v>58</v>
      </c>
      <c r="E169" s="39" t="s">
        <v>87</v>
      </c>
    </row>
    <row r="170" spans="1:16" ht="12.75">
      <c r="A170" t="s">
        <v>49</v>
      </c>
      <c r="B170" s="34" t="s">
        <v>181</v>
      </c>
      <c r="C170" s="34" t="s">
        <v>182</v>
      </c>
      <c r="D170" s="35" t="s">
        <v>52</v>
      </c>
      <c r="E170" s="6" t="s">
        <v>183</v>
      </c>
      <c r="F170" s="36" t="s">
        <v>110</v>
      </c>
      <c r="G170" s="37">
        <v>1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86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52</v>
      </c>
    </row>
    <row r="172" spans="1:5" ht="12.75">
      <c r="A172" s="35" t="s">
        <v>57</v>
      </c>
      <c r="E172" s="40" t="s">
        <v>52</v>
      </c>
    </row>
    <row r="173" spans="1:5" ht="12.75">
      <c r="A173" t="s">
        <v>58</v>
      </c>
      <c r="E173" s="39" t="s">
        <v>87</v>
      </c>
    </row>
    <row r="174" spans="1:16" ht="12.75">
      <c r="A174" t="s">
        <v>49</v>
      </c>
      <c r="B174" s="34" t="s">
        <v>184</v>
      </c>
      <c r="C174" s="34" t="s">
        <v>185</v>
      </c>
      <c r="D174" s="35" t="s">
        <v>52</v>
      </c>
      <c r="E174" s="6" t="s">
        <v>186</v>
      </c>
      <c r="F174" s="36" t="s">
        <v>110</v>
      </c>
      <c r="G174" s="37">
        <v>1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86</v>
      </c>
      <c r="O174">
        <f>(M174*21)/100</f>
      </c>
      <c r="P174" t="s">
        <v>27</v>
      </c>
    </row>
    <row r="175" spans="1:5" ht="12.75">
      <c r="A175" s="35" t="s">
        <v>56</v>
      </c>
      <c r="E175" s="39" t="s">
        <v>52</v>
      </c>
    </row>
    <row r="176" spans="1:5" ht="12.75">
      <c r="A176" s="35" t="s">
        <v>57</v>
      </c>
      <c r="E176" s="40" t="s">
        <v>52</v>
      </c>
    </row>
    <row r="177" spans="1:5" ht="12.75">
      <c r="A177" t="s">
        <v>58</v>
      </c>
      <c r="E177" s="39" t="s">
        <v>87</v>
      </c>
    </row>
    <row r="178" spans="1:16" ht="25.5">
      <c r="A178" t="s">
        <v>49</v>
      </c>
      <c r="B178" s="34" t="s">
        <v>187</v>
      </c>
      <c r="C178" s="34" t="s">
        <v>188</v>
      </c>
      <c r="D178" s="35" t="s">
        <v>52</v>
      </c>
      <c r="E178" s="6" t="s">
        <v>189</v>
      </c>
      <c r="F178" s="36" t="s">
        <v>110</v>
      </c>
      <c r="G178" s="37">
        <v>1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86</v>
      </c>
      <c r="O178">
        <f>(M178*21)/100</f>
      </c>
      <c r="P178" t="s">
        <v>27</v>
      </c>
    </row>
    <row r="179" spans="1:5" ht="12.75">
      <c r="A179" s="35" t="s">
        <v>56</v>
      </c>
      <c r="E179" s="39" t="s">
        <v>52</v>
      </c>
    </row>
    <row r="180" spans="1:5" ht="12.75">
      <c r="A180" s="35" t="s">
        <v>57</v>
      </c>
      <c r="E180" s="40" t="s">
        <v>52</v>
      </c>
    </row>
    <row r="181" spans="1:5" ht="12.75">
      <c r="A181" t="s">
        <v>58</v>
      </c>
      <c r="E181" s="39" t="s">
        <v>87</v>
      </c>
    </row>
    <row r="182" spans="1:16" ht="25.5">
      <c r="A182" t="s">
        <v>49</v>
      </c>
      <c r="B182" s="34" t="s">
        <v>190</v>
      </c>
      <c r="C182" s="34" t="s">
        <v>191</v>
      </c>
      <c r="D182" s="35" t="s">
        <v>52</v>
      </c>
      <c r="E182" s="6" t="s">
        <v>192</v>
      </c>
      <c r="F182" s="36" t="s">
        <v>110</v>
      </c>
      <c r="G182" s="37">
        <v>1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86</v>
      </c>
      <c r="O182">
        <f>(M182*21)/100</f>
      </c>
      <c r="P182" t="s">
        <v>27</v>
      </c>
    </row>
    <row r="183" spans="1:5" ht="12.75">
      <c r="A183" s="35" t="s">
        <v>56</v>
      </c>
      <c r="E183" s="39" t="s">
        <v>52</v>
      </c>
    </row>
    <row r="184" spans="1:5" ht="12.75">
      <c r="A184" s="35" t="s">
        <v>57</v>
      </c>
      <c r="E184" s="40" t="s">
        <v>52</v>
      </c>
    </row>
    <row r="185" spans="1:5" ht="12.75">
      <c r="A185" t="s">
        <v>58</v>
      </c>
      <c r="E185" s="39" t="s">
        <v>87</v>
      </c>
    </row>
    <row r="186" spans="1:16" ht="12.75">
      <c r="A186" t="s">
        <v>49</v>
      </c>
      <c r="B186" s="34" t="s">
        <v>193</v>
      </c>
      <c r="C186" s="34" t="s">
        <v>194</v>
      </c>
      <c r="D186" s="35" t="s">
        <v>52</v>
      </c>
      <c r="E186" s="6" t="s">
        <v>195</v>
      </c>
      <c r="F186" s="36" t="s">
        <v>110</v>
      </c>
      <c r="G186" s="37">
        <v>2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86</v>
      </c>
      <c r="O186">
        <f>(M186*21)/100</f>
      </c>
      <c r="P186" t="s">
        <v>27</v>
      </c>
    </row>
    <row r="187" spans="1:5" ht="12.75">
      <c r="A187" s="35" t="s">
        <v>56</v>
      </c>
      <c r="E187" s="39" t="s">
        <v>52</v>
      </c>
    </row>
    <row r="188" spans="1:5" ht="12.75">
      <c r="A188" s="35" t="s">
        <v>57</v>
      </c>
      <c r="E188" s="40" t="s">
        <v>52</v>
      </c>
    </row>
    <row r="189" spans="1:5" ht="12.75">
      <c r="A189" t="s">
        <v>58</v>
      </c>
      <c r="E189" s="39" t="s">
        <v>87</v>
      </c>
    </row>
    <row r="190" spans="1:16" ht="12.75">
      <c r="A190" t="s">
        <v>49</v>
      </c>
      <c r="B190" s="34" t="s">
        <v>196</v>
      </c>
      <c r="C190" s="34" t="s">
        <v>197</v>
      </c>
      <c r="D190" s="35" t="s">
        <v>52</v>
      </c>
      <c r="E190" s="6" t="s">
        <v>198</v>
      </c>
      <c r="F190" s="36" t="s">
        <v>110</v>
      </c>
      <c r="G190" s="37">
        <v>2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86</v>
      </c>
      <c r="O190">
        <f>(M190*21)/100</f>
      </c>
      <c r="P190" t="s">
        <v>27</v>
      </c>
    </row>
    <row r="191" spans="1:5" ht="12.75">
      <c r="A191" s="35" t="s">
        <v>56</v>
      </c>
      <c r="E191" s="39" t="s">
        <v>52</v>
      </c>
    </row>
    <row r="192" spans="1:5" ht="12.75">
      <c r="A192" s="35" t="s">
        <v>57</v>
      </c>
      <c r="E192" s="40" t="s">
        <v>52</v>
      </c>
    </row>
    <row r="193" spans="1:5" ht="12.75">
      <c r="A193" t="s">
        <v>58</v>
      </c>
      <c r="E193" s="39" t="s">
        <v>87</v>
      </c>
    </row>
    <row r="194" spans="1:16" ht="12.75">
      <c r="A194" t="s">
        <v>49</v>
      </c>
      <c r="B194" s="34" t="s">
        <v>199</v>
      </c>
      <c r="C194" s="34" t="s">
        <v>200</v>
      </c>
      <c r="D194" s="35" t="s">
        <v>52</v>
      </c>
      <c r="E194" s="6" t="s">
        <v>201</v>
      </c>
      <c r="F194" s="36" t="s">
        <v>110</v>
      </c>
      <c r="G194" s="37">
        <v>2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86</v>
      </c>
      <c r="O194">
        <f>(M194*21)/100</f>
      </c>
      <c r="P194" t="s">
        <v>27</v>
      </c>
    </row>
    <row r="195" spans="1:5" ht="12.75">
      <c r="A195" s="35" t="s">
        <v>56</v>
      </c>
      <c r="E195" s="39" t="s">
        <v>52</v>
      </c>
    </row>
    <row r="196" spans="1:5" ht="12.75">
      <c r="A196" s="35" t="s">
        <v>57</v>
      </c>
      <c r="E196" s="40" t="s">
        <v>52</v>
      </c>
    </row>
    <row r="197" spans="1:5" ht="12.75">
      <c r="A197" t="s">
        <v>58</v>
      </c>
      <c r="E197" s="39" t="s">
        <v>87</v>
      </c>
    </row>
    <row r="198" spans="1:16" ht="12.75">
      <c r="A198" t="s">
        <v>49</v>
      </c>
      <c r="B198" s="34" t="s">
        <v>202</v>
      </c>
      <c r="C198" s="34" t="s">
        <v>203</v>
      </c>
      <c r="D198" s="35" t="s">
        <v>52</v>
      </c>
      <c r="E198" s="6" t="s">
        <v>204</v>
      </c>
      <c r="F198" s="36" t="s">
        <v>110</v>
      </c>
      <c r="G198" s="37">
        <v>3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86</v>
      </c>
      <c r="O198">
        <f>(M198*21)/100</f>
      </c>
      <c r="P198" t="s">
        <v>27</v>
      </c>
    </row>
    <row r="199" spans="1:5" ht="12.75">
      <c r="A199" s="35" t="s">
        <v>56</v>
      </c>
      <c r="E199" s="39" t="s">
        <v>52</v>
      </c>
    </row>
    <row r="200" spans="1:5" ht="12.75">
      <c r="A200" s="35" t="s">
        <v>57</v>
      </c>
      <c r="E200" s="40" t="s">
        <v>52</v>
      </c>
    </row>
    <row r="201" spans="1:5" ht="12.75">
      <c r="A201" t="s">
        <v>58</v>
      </c>
      <c r="E201" s="39" t="s">
        <v>87</v>
      </c>
    </row>
    <row r="202" spans="1:16" ht="12.75">
      <c r="A202" t="s">
        <v>49</v>
      </c>
      <c r="B202" s="34" t="s">
        <v>205</v>
      </c>
      <c r="C202" s="34" t="s">
        <v>206</v>
      </c>
      <c r="D202" s="35" t="s">
        <v>52</v>
      </c>
      <c r="E202" s="6" t="s">
        <v>207</v>
      </c>
      <c r="F202" s="36" t="s">
        <v>110</v>
      </c>
      <c r="G202" s="37">
        <v>3</v>
      </c>
      <c r="H202" s="36">
        <v>0</v>
      </c>
      <c r="I202" s="36">
        <f>ROUND(G202*H202,6)</f>
      </c>
      <c r="L202" s="38">
        <v>0</v>
      </c>
      <c r="M202" s="32">
        <f>ROUND(ROUND(L202,2)*ROUND(G202,3),2)</f>
      </c>
      <c r="N202" s="36" t="s">
        <v>86</v>
      </c>
      <c r="O202">
        <f>(M202*21)/100</f>
      </c>
      <c r="P202" t="s">
        <v>27</v>
      </c>
    </row>
    <row r="203" spans="1:5" ht="12.75">
      <c r="A203" s="35" t="s">
        <v>56</v>
      </c>
      <c r="E203" s="39" t="s">
        <v>52</v>
      </c>
    </row>
    <row r="204" spans="1:5" ht="12.75">
      <c r="A204" s="35" t="s">
        <v>57</v>
      </c>
      <c r="E204" s="40" t="s">
        <v>52</v>
      </c>
    </row>
    <row r="205" spans="1:5" ht="12.75">
      <c r="A205" t="s">
        <v>58</v>
      </c>
      <c r="E205" s="39" t="s">
        <v>87</v>
      </c>
    </row>
    <row r="206" spans="1:16" ht="12.75">
      <c r="A206" t="s">
        <v>49</v>
      </c>
      <c r="B206" s="34" t="s">
        <v>208</v>
      </c>
      <c r="C206" s="34" t="s">
        <v>209</v>
      </c>
      <c r="D206" s="35" t="s">
        <v>52</v>
      </c>
      <c r="E206" s="6" t="s">
        <v>210</v>
      </c>
      <c r="F206" s="36" t="s">
        <v>110</v>
      </c>
      <c r="G206" s="37">
        <v>1</v>
      </c>
      <c r="H206" s="36">
        <v>0</v>
      </c>
      <c r="I206" s="36">
        <f>ROUND(G206*H206,6)</f>
      </c>
      <c r="L206" s="38">
        <v>0</v>
      </c>
      <c r="M206" s="32">
        <f>ROUND(ROUND(L206,2)*ROUND(G206,3),2)</f>
      </c>
      <c r="N206" s="36" t="s">
        <v>86</v>
      </c>
      <c r="O206">
        <f>(M206*21)/100</f>
      </c>
      <c r="P206" t="s">
        <v>27</v>
      </c>
    </row>
    <row r="207" spans="1:5" ht="12.75">
      <c r="A207" s="35" t="s">
        <v>56</v>
      </c>
      <c r="E207" s="39" t="s">
        <v>52</v>
      </c>
    </row>
    <row r="208" spans="1:5" ht="12.75">
      <c r="A208" s="35" t="s">
        <v>57</v>
      </c>
      <c r="E208" s="40" t="s">
        <v>52</v>
      </c>
    </row>
    <row r="209" spans="1:5" ht="12.75">
      <c r="A209" t="s">
        <v>58</v>
      </c>
      <c r="E209" s="39" t="s">
        <v>87</v>
      </c>
    </row>
    <row r="210" spans="1:16" ht="12.75">
      <c r="A210" t="s">
        <v>49</v>
      </c>
      <c r="B210" s="34" t="s">
        <v>211</v>
      </c>
      <c r="C210" s="34" t="s">
        <v>212</v>
      </c>
      <c r="D210" s="35" t="s">
        <v>52</v>
      </c>
      <c r="E210" s="6" t="s">
        <v>213</v>
      </c>
      <c r="F210" s="36" t="s">
        <v>110</v>
      </c>
      <c r="G210" s="37">
        <v>1</v>
      </c>
      <c r="H210" s="36">
        <v>0</v>
      </c>
      <c r="I210" s="36">
        <f>ROUND(G210*H210,6)</f>
      </c>
      <c r="L210" s="38">
        <v>0</v>
      </c>
      <c r="M210" s="32">
        <f>ROUND(ROUND(L210,2)*ROUND(G210,3),2)</f>
      </c>
      <c r="N210" s="36" t="s">
        <v>86</v>
      </c>
      <c r="O210">
        <f>(M210*21)/100</f>
      </c>
      <c r="P210" t="s">
        <v>27</v>
      </c>
    </row>
    <row r="211" spans="1:5" ht="12.75">
      <c r="A211" s="35" t="s">
        <v>56</v>
      </c>
      <c r="E211" s="39" t="s">
        <v>52</v>
      </c>
    </row>
    <row r="212" spans="1:5" ht="12.75">
      <c r="A212" s="35" t="s">
        <v>57</v>
      </c>
      <c r="E212" s="40" t="s">
        <v>52</v>
      </c>
    </row>
    <row r="213" spans="1:5" ht="12.75">
      <c r="A213" t="s">
        <v>58</v>
      </c>
      <c r="E213" s="39" t="s">
        <v>87</v>
      </c>
    </row>
    <row r="214" spans="1:16" ht="25.5">
      <c r="A214" t="s">
        <v>49</v>
      </c>
      <c r="B214" s="34" t="s">
        <v>214</v>
      </c>
      <c r="C214" s="34" t="s">
        <v>215</v>
      </c>
      <c r="D214" s="35" t="s">
        <v>52</v>
      </c>
      <c r="E214" s="6" t="s">
        <v>216</v>
      </c>
      <c r="F214" s="36" t="s">
        <v>110</v>
      </c>
      <c r="G214" s="37">
        <v>3</v>
      </c>
      <c r="H214" s="36">
        <v>0</v>
      </c>
      <c r="I214" s="36">
        <f>ROUND(G214*H214,6)</f>
      </c>
      <c r="L214" s="38">
        <v>0</v>
      </c>
      <c r="M214" s="32">
        <f>ROUND(ROUND(L214,2)*ROUND(G214,3),2)</f>
      </c>
      <c r="N214" s="36" t="s">
        <v>86</v>
      </c>
      <c r="O214">
        <f>(M214*21)/100</f>
      </c>
      <c r="P214" t="s">
        <v>27</v>
      </c>
    </row>
    <row r="215" spans="1:5" ht="12.75">
      <c r="A215" s="35" t="s">
        <v>56</v>
      </c>
      <c r="E215" s="39" t="s">
        <v>52</v>
      </c>
    </row>
    <row r="216" spans="1:5" ht="12.75">
      <c r="A216" s="35" t="s">
        <v>57</v>
      </c>
      <c r="E216" s="40" t="s">
        <v>52</v>
      </c>
    </row>
    <row r="217" spans="1:5" ht="12.75">
      <c r="A217" t="s">
        <v>58</v>
      </c>
      <c r="E217" s="39" t="s">
        <v>87</v>
      </c>
    </row>
    <row r="218" spans="1:16" ht="25.5">
      <c r="A218" t="s">
        <v>49</v>
      </c>
      <c r="B218" s="34" t="s">
        <v>217</v>
      </c>
      <c r="C218" s="34" t="s">
        <v>218</v>
      </c>
      <c r="D218" s="35" t="s">
        <v>52</v>
      </c>
      <c r="E218" s="6" t="s">
        <v>219</v>
      </c>
      <c r="F218" s="36" t="s">
        <v>110</v>
      </c>
      <c r="G218" s="37">
        <v>1</v>
      </c>
      <c r="H218" s="36">
        <v>0</v>
      </c>
      <c r="I218" s="36">
        <f>ROUND(G218*H218,6)</f>
      </c>
      <c r="L218" s="38">
        <v>0</v>
      </c>
      <c r="M218" s="32">
        <f>ROUND(ROUND(L218,2)*ROUND(G218,3),2)</f>
      </c>
      <c r="N218" s="36" t="s">
        <v>86</v>
      </c>
      <c r="O218">
        <f>(M218*21)/100</f>
      </c>
      <c r="P218" t="s">
        <v>27</v>
      </c>
    </row>
    <row r="219" spans="1:5" ht="12.75">
      <c r="A219" s="35" t="s">
        <v>56</v>
      </c>
      <c r="E219" s="39" t="s">
        <v>52</v>
      </c>
    </row>
    <row r="220" spans="1:5" ht="12.75">
      <c r="A220" s="35" t="s">
        <v>57</v>
      </c>
      <c r="E220" s="40" t="s">
        <v>52</v>
      </c>
    </row>
    <row r="221" spans="1:5" ht="12.75">
      <c r="A221" t="s">
        <v>58</v>
      </c>
      <c r="E221" s="39" t="s">
        <v>87</v>
      </c>
    </row>
    <row r="222" spans="1:16" ht="25.5">
      <c r="A222" t="s">
        <v>49</v>
      </c>
      <c r="B222" s="34" t="s">
        <v>220</v>
      </c>
      <c r="C222" s="34" t="s">
        <v>221</v>
      </c>
      <c r="D222" s="35" t="s">
        <v>52</v>
      </c>
      <c r="E222" s="6" t="s">
        <v>222</v>
      </c>
      <c r="F222" s="36" t="s">
        <v>110</v>
      </c>
      <c r="G222" s="37">
        <v>1</v>
      </c>
      <c r="H222" s="36">
        <v>0</v>
      </c>
      <c r="I222" s="36">
        <f>ROUND(G222*H222,6)</f>
      </c>
      <c r="L222" s="38">
        <v>0</v>
      </c>
      <c r="M222" s="32">
        <f>ROUND(ROUND(L222,2)*ROUND(G222,3),2)</f>
      </c>
      <c r="N222" s="36" t="s">
        <v>86</v>
      </c>
      <c r="O222">
        <f>(M222*21)/100</f>
      </c>
      <c r="P222" t="s">
        <v>27</v>
      </c>
    </row>
    <row r="223" spans="1:5" ht="12.75">
      <c r="A223" s="35" t="s">
        <v>56</v>
      </c>
      <c r="E223" s="39" t="s">
        <v>52</v>
      </c>
    </row>
    <row r="224" spans="1:5" ht="12.75">
      <c r="A224" s="35" t="s">
        <v>57</v>
      </c>
      <c r="E224" s="40" t="s">
        <v>52</v>
      </c>
    </row>
    <row r="225" spans="1:5" ht="12.75">
      <c r="A225" t="s">
        <v>58</v>
      </c>
      <c r="E225" s="39" t="s">
        <v>87</v>
      </c>
    </row>
    <row r="226" spans="1:16" ht="25.5">
      <c r="A226" t="s">
        <v>49</v>
      </c>
      <c r="B226" s="34" t="s">
        <v>223</v>
      </c>
      <c r="C226" s="34" t="s">
        <v>224</v>
      </c>
      <c r="D226" s="35" t="s">
        <v>52</v>
      </c>
      <c r="E226" s="6" t="s">
        <v>225</v>
      </c>
      <c r="F226" s="36" t="s">
        <v>110</v>
      </c>
      <c r="G226" s="37">
        <v>1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86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52</v>
      </c>
    </row>
    <row r="228" spans="1:5" ht="12.75">
      <c r="A228" s="35" t="s">
        <v>57</v>
      </c>
      <c r="E228" s="40" t="s">
        <v>52</v>
      </c>
    </row>
    <row r="229" spans="1:5" ht="12.75">
      <c r="A229" t="s">
        <v>58</v>
      </c>
      <c r="E229" s="39" t="s">
        <v>87</v>
      </c>
    </row>
    <row r="230" spans="1:16" ht="25.5">
      <c r="A230" t="s">
        <v>49</v>
      </c>
      <c r="B230" s="34" t="s">
        <v>226</v>
      </c>
      <c r="C230" s="34" t="s">
        <v>227</v>
      </c>
      <c r="D230" s="35" t="s">
        <v>52</v>
      </c>
      <c r="E230" s="6" t="s">
        <v>228</v>
      </c>
      <c r="F230" s="36" t="s">
        <v>110</v>
      </c>
      <c r="G230" s="37">
        <v>1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86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52</v>
      </c>
    </row>
    <row r="232" spans="1:5" ht="12.75">
      <c r="A232" s="35" t="s">
        <v>57</v>
      </c>
      <c r="E232" s="40" t="s">
        <v>52</v>
      </c>
    </row>
    <row r="233" spans="1:5" ht="12.75">
      <c r="A233" t="s">
        <v>58</v>
      </c>
      <c r="E233" s="39" t="s">
        <v>87</v>
      </c>
    </row>
    <row r="234" spans="1:16" ht="12.75">
      <c r="A234" t="s">
        <v>49</v>
      </c>
      <c r="B234" s="34" t="s">
        <v>229</v>
      </c>
      <c r="C234" s="34" t="s">
        <v>230</v>
      </c>
      <c r="D234" s="35" t="s">
        <v>52</v>
      </c>
      <c r="E234" s="6" t="s">
        <v>231</v>
      </c>
      <c r="F234" s="36" t="s">
        <v>110</v>
      </c>
      <c r="G234" s="37">
        <v>1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86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52</v>
      </c>
    </row>
    <row r="236" spans="1:5" ht="12.75">
      <c r="A236" s="35" t="s">
        <v>57</v>
      </c>
      <c r="E236" s="40" t="s">
        <v>52</v>
      </c>
    </row>
    <row r="237" spans="1:5" ht="12.75">
      <c r="A237" t="s">
        <v>58</v>
      </c>
      <c r="E237" s="39" t="s">
        <v>87</v>
      </c>
    </row>
    <row r="238" spans="1:16" ht="12.75">
      <c r="A238" t="s">
        <v>49</v>
      </c>
      <c r="B238" s="34" t="s">
        <v>232</v>
      </c>
      <c r="C238" s="34" t="s">
        <v>233</v>
      </c>
      <c r="D238" s="35" t="s">
        <v>52</v>
      </c>
      <c r="E238" s="6" t="s">
        <v>234</v>
      </c>
      <c r="F238" s="36" t="s">
        <v>110</v>
      </c>
      <c r="G238" s="37">
        <v>1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86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52</v>
      </c>
    </row>
    <row r="240" spans="1:5" ht="12.75">
      <c r="A240" s="35" t="s">
        <v>57</v>
      </c>
      <c r="E240" s="40" t="s">
        <v>52</v>
      </c>
    </row>
    <row r="241" spans="1:5" ht="12.75">
      <c r="A241" t="s">
        <v>58</v>
      </c>
      <c r="E241" s="39" t="s">
        <v>87</v>
      </c>
    </row>
    <row r="242" spans="1:16" ht="12.75">
      <c r="A242" t="s">
        <v>49</v>
      </c>
      <c r="B242" s="34" t="s">
        <v>235</v>
      </c>
      <c r="C242" s="34" t="s">
        <v>236</v>
      </c>
      <c r="D242" s="35" t="s">
        <v>52</v>
      </c>
      <c r="E242" s="6" t="s">
        <v>237</v>
      </c>
      <c r="F242" s="36" t="s">
        <v>110</v>
      </c>
      <c r="G242" s="37">
        <v>1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86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52</v>
      </c>
    </row>
    <row r="244" spans="1:5" ht="12.75">
      <c r="A244" s="35" t="s">
        <v>57</v>
      </c>
      <c r="E244" s="40" t="s">
        <v>52</v>
      </c>
    </row>
    <row r="245" spans="1:5" ht="12.75">
      <c r="A245" t="s">
        <v>58</v>
      </c>
      <c r="E245" s="39" t="s">
        <v>87</v>
      </c>
    </row>
    <row r="246" spans="1:16" ht="12.75">
      <c r="A246" t="s">
        <v>49</v>
      </c>
      <c r="B246" s="34" t="s">
        <v>238</v>
      </c>
      <c r="C246" s="34" t="s">
        <v>239</v>
      </c>
      <c r="D246" s="35" t="s">
        <v>52</v>
      </c>
      <c r="E246" s="6" t="s">
        <v>240</v>
      </c>
      <c r="F246" s="36" t="s">
        <v>110</v>
      </c>
      <c r="G246" s="37">
        <v>1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86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52</v>
      </c>
    </row>
    <row r="248" spans="1:5" ht="12.75">
      <c r="A248" s="35" t="s">
        <v>57</v>
      </c>
      <c r="E248" s="40" t="s">
        <v>52</v>
      </c>
    </row>
    <row r="249" spans="1:5" ht="12.75">
      <c r="A249" t="s">
        <v>58</v>
      </c>
      <c r="E249" s="39" t="s">
        <v>87</v>
      </c>
    </row>
    <row r="250" spans="1:16" ht="12.75">
      <c r="A250" t="s">
        <v>49</v>
      </c>
      <c r="B250" s="34" t="s">
        <v>241</v>
      </c>
      <c r="C250" s="34" t="s">
        <v>242</v>
      </c>
      <c r="D250" s="35" t="s">
        <v>52</v>
      </c>
      <c r="E250" s="6" t="s">
        <v>243</v>
      </c>
      <c r="F250" s="36" t="s">
        <v>110</v>
      </c>
      <c r="G250" s="37">
        <v>1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86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52</v>
      </c>
    </row>
    <row r="252" spans="1:5" ht="12.75">
      <c r="A252" s="35" t="s">
        <v>57</v>
      </c>
      <c r="E252" s="40" t="s">
        <v>52</v>
      </c>
    </row>
    <row r="253" spans="1:5" ht="12.75">
      <c r="A253" t="s">
        <v>58</v>
      </c>
      <c r="E253" s="39" t="s">
        <v>87</v>
      </c>
    </row>
    <row r="254" spans="1:16" ht="12.75">
      <c r="A254" t="s">
        <v>49</v>
      </c>
      <c r="B254" s="34" t="s">
        <v>244</v>
      </c>
      <c r="C254" s="34" t="s">
        <v>245</v>
      </c>
      <c r="D254" s="35" t="s">
        <v>52</v>
      </c>
      <c r="E254" s="6" t="s">
        <v>246</v>
      </c>
      <c r="F254" s="36" t="s">
        <v>110</v>
      </c>
      <c r="G254" s="37">
        <v>7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86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52</v>
      </c>
    </row>
    <row r="256" spans="1:5" ht="12.75">
      <c r="A256" s="35" t="s">
        <v>57</v>
      </c>
      <c r="E256" s="40" t="s">
        <v>52</v>
      </c>
    </row>
    <row r="257" spans="1:5" ht="12.75">
      <c r="A257" t="s">
        <v>58</v>
      </c>
      <c r="E257" s="39" t="s">
        <v>87</v>
      </c>
    </row>
    <row r="258" spans="1:16" ht="12.75">
      <c r="A258" t="s">
        <v>49</v>
      </c>
      <c r="B258" s="34" t="s">
        <v>247</v>
      </c>
      <c r="C258" s="34" t="s">
        <v>248</v>
      </c>
      <c r="D258" s="35" t="s">
        <v>52</v>
      </c>
      <c r="E258" s="6" t="s">
        <v>249</v>
      </c>
      <c r="F258" s="36" t="s">
        <v>110</v>
      </c>
      <c r="G258" s="37">
        <v>7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86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52</v>
      </c>
    </row>
    <row r="260" spans="1:5" ht="12.75">
      <c r="A260" s="35" t="s">
        <v>57</v>
      </c>
      <c r="E260" s="40" t="s">
        <v>52</v>
      </c>
    </row>
    <row r="261" spans="1:5" ht="12.75">
      <c r="A261" t="s">
        <v>58</v>
      </c>
      <c r="E261" s="39" t="s">
        <v>87</v>
      </c>
    </row>
    <row r="262" spans="1:16" ht="12.75">
      <c r="A262" t="s">
        <v>49</v>
      </c>
      <c r="B262" s="34" t="s">
        <v>250</v>
      </c>
      <c r="C262" s="34" t="s">
        <v>251</v>
      </c>
      <c r="D262" s="35" t="s">
        <v>52</v>
      </c>
      <c r="E262" s="6" t="s">
        <v>252</v>
      </c>
      <c r="F262" s="36" t="s">
        <v>110</v>
      </c>
      <c r="G262" s="37">
        <v>2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86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52</v>
      </c>
    </row>
    <row r="264" spans="1:5" ht="12.75">
      <c r="A264" s="35" t="s">
        <v>57</v>
      </c>
      <c r="E264" s="40" t="s">
        <v>52</v>
      </c>
    </row>
    <row r="265" spans="1:5" ht="12.75">
      <c r="A265" t="s">
        <v>58</v>
      </c>
      <c r="E265" s="39" t="s">
        <v>87</v>
      </c>
    </row>
    <row r="266" spans="1:16" ht="12.75">
      <c r="A266" t="s">
        <v>49</v>
      </c>
      <c r="B266" s="34" t="s">
        <v>253</v>
      </c>
      <c r="C266" s="34" t="s">
        <v>254</v>
      </c>
      <c r="D266" s="35" t="s">
        <v>52</v>
      </c>
      <c r="E266" s="6" t="s">
        <v>255</v>
      </c>
      <c r="F266" s="36" t="s">
        <v>110</v>
      </c>
      <c r="G266" s="37">
        <v>1</v>
      </c>
      <c r="H266" s="36">
        <v>0</v>
      </c>
      <c r="I266" s="36">
        <f>ROUND(G266*H266,6)</f>
      </c>
      <c r="L266" s="38">
        <v>0</v>
      </c>
      <c r="M266" s="32">
        <f>ROUND(ROUND(L266,2)*ROUND(G266,3),2)</f>
      </c>
      <c r="N266" s="36" t="s">
        <v>86</v>
      </c>
      <c r="O266">
        <f>(M266*21)/100</f>
      </c>
      <c r="P266" t="s">
        <v>27</v>
      </c>
    </row>
    <row r="267" spans="1:5" ht="12.75">
      <c r="A267" s="35" t="s">
        <v>56</v>
      </c>
      <c r="E267" s="39" t="s">
        <v>52</v>
      </c>
    </row>
    <row r="268" spans="1:5" ht="12.75">
      <c r="A268" s="35" t="s">
        <v>57</v>
      </c>
      <c r="E268" s="40" t="s">
        <v>52</v>
      </c>
    </row>
    <row r="269" spans="1:5" ht="12.75">
      <c r="A269" t="s">
        <v>58</v>
      </c>
      <c r="E269" s="39" t="s">
        <v>87</v>
      </c>
    </row>
    <row r="270" spans="1:16" ht="12.75">
      <c r="A270" t="s">
        <v>49</v>
      </c>
      <c r="B270" s="34" t="s">
        <v>256</v>
      </c>
      <c r="C270" s="34" t="s">
        <v>257</v>
      </c>
      <c r="D270" s="35" t="s">
        <v>52</v>
      </c>
      <c r="E270" s="6" t="s">
        <v>258</v>
      </c>
      <c r="F270" s="36" t="s">
        <v>110</v>
      </c>
      <c r="G270" s="37">
        <v>1</v>
      </c>
      <c r="H270" s="36">
        <v>0</v>
      </c>
      <c r="I270" s="36">
        <f>ROUND(G270*H270,6)</f>
      </c>
      <c r="L270" s="38">
        <v>0</v>
      </c>
      <c r="M270" s="32">
        <f>ROUND(ROUND(L270,2)*ROUND(G270,3),2)</f>
      </c>
      <c r="N270" s="36" t="s">
        <v>86</v>
      </c>
      <c r="O270">
        <f>(M270*21)/100</f>
      </c>
      <c r="P270" t="s">
        <v>27</v>
      </c>
    </row>
    <row r="271" spans="1:5" ht="12.75">
      <c r="A271" s="35" t="s">
        <v>56</v>
      </c>
      <c r="E271" s="39" t="s">
        <v>52</v>
      </c>
    </row>
    <row r="272" spans="1:5" ht="12.75">
      <c r="A272" s="35" t="s">
        <v>57</v>
      </c>
      <c r="E272" s="40" t="s">
        <v>52</v>
      </c>
    </row>
    <row r="273" spans="1:5" ht="12.75">
      <c r="A273" t="s">
        <v>58</v>
      </c>
      <c r="E273" s="39" t="s">
        <v>87</v>
      </c>
    </row>
    <row r="274" spans="1:16" ht="12.75">
      <c r="A274" t="s">
        <v>49</v>
      </c>
      <c r="B274" s="34" t="s">
        <v>259</v>
      </c>
      <c r="C274" s="34" t="s">
        <v>260</v>
      </c>
      <c r="D274" s="35" t="s">
        <v>52</v>
      </c>
      <c r="E274" s="6" t="s">
        <v>261</v>
      </c>
      <c r="F274" s="36" t="s">
        <v>110</v>
      </c>
      <c r="G274" s="37">
        <v>1</v>
      </c>
      <c r="H274" s="36">
        <v>0</v>
      </c>
      <c r="I274" s="36">
        <f>ROUND(G274*H274,6)</f>
      </c>
      <c r="L274" s="38">
        <v>0</v>
      </c>
      <c r="M274" s="32">
        <f>ROUND(ROUND(L274,2)*ROUND(G274,3),2)</f>
      </c>
      <c r="N274" s="36" t="s">
        <v>86</v>
      </c>
      <c r="O274">
        <f>(M274*21)/100</f>
      </c>
      <c r="P274" t="s">
        <v>27</v>
      </c>
    </row>
    <row r="275" spans="1:5" ht="12.75">
      <c r="A275" s="35" t="s">
        <v>56</v>
      </c>
      <c r="E275" s="39" t="s">
        <v>52</v>
      </c>
    </row>
    <row r="276" spans="1:5" ht="12.75">
      <c r="A276" s="35" t="s">
        <v>57</v>
      </c>
      <c r="E276" s="40" t="s">
        <v>52</v>
      </c>
    </row>
    <row r="277" spans="1:5" ht="12.75">
      <c r="A277" t="s">
        <v>58</v>
      </c>
      <c r="E277" s="39" t="s">
        <v>87</v>
      </c>
    </row>
    <row r="278" spans="1:16" ht="12.75">
      <c r="A278" t="s">
        <v>49</v>
      </c>
      <c r="B278" s="34" t="s">
        <v>262</v>
      </c>
      <c r="C278" s="34" t="s">
        <v>263</v>
      </c>
      <c r="D278" s="35" t="s">
        <v>52</v>
      </c>
      <c r="E278" s="6" t="s">
        <v>264</v>
      </c>
      <c r="F278" s="36" t="s">
        <v>110</v>
      </c>
      <c r="G278" s="37">
        <v>4</v>
      </c>
      <c r="H278" s="36">
        <v>0</v>
      </c>
      <c r="I278" s="36">
        <f>ROUND(G278*H278,6)</f>
      </c>
      <c r="L278" s="38">
        <v>0</v>
      </c>
      <c r="M278" s="32">
        <f>ROUND(ROUND(L278,2)*ROUND(G278,3),2)</f>
      </c>
      <c r="N278" s="36" t="s">
        <v>86</v>
      </c>
      <c r="O278">
        <f>(M278*21)/100</f>
      </c>
      <c r="P278" t="s">
        <v>27</v>
      </c>
    </row>
    <row r="279" spans="1:5" ht="12.75">
      <c r="A279" s="35" t="s">
        <v>56</v>
      </c>
      <c r="E279" s="39" t="s">
        <v>52</v>
      </c>
    </row>
    <row r="280" spans="1:5" ht="12.75">
      <c r="A280" s="35" t="s">
        <v>57</v>
      </c>
      <c r="E280" s="40" t="s">
        <v>52</v>
      </c>
    </row>
    <row r="281" spans="1:5" ht="12.75">
      <c r="A281" t="s">
        <v>58</v>
      </c>
      <c r="E281" s="39" t="s">
        <v>87</v>
      </c>
    </row>
    <row r="282" spans="1:16" ht="12.75">
      <c r="A282" t="s">
        <v>49</v>
      </c>
      <c r="B282" s="34" t="s">
        <v>265</v>
      </c>
      <c r="C282" s="34" t="s">
        <v>266</v>
      </c>
      <c r="D282" s="35" t="s">
        <v>52</v>
      </c>
      <c r="E282" s="6" t="s">
        <v>267</v>
      </c>
      <c r="F282" s="36" t="s">
        <v>110</v>
      </c>
      <c r="G282" s="37">
        <v>2</v>
      </c>
      <c r="H282" s="36">
        <v>0</v>
      </c>
      <c r="I282" s="36">
        <f>ROUND(G282*H282,6)</f>
      </c>
      <c r="L282" s="38">
        <v>0</v>
      </c>
      <c r="M282" s="32">
        <f>ROUND(ROUND(L282,2)*ROUND(G282,3),2)</f>
      </c>
      <c r="N282" s="36" t="s">
        <v>86</v>
      </c>
      <c r="O282">
        <f>(M282*21)/100</f>
      </c>
      <c r="P282" t="s">
        <v>27</v>
      </c>
    </row>
    <row r="283" spans="1:5" ht="12.75">
      <c r="A283" s="35" t="s">
        <v>56</v>
      </c>
      <c r="E283" s="39" t="s">
        <v>52</v>
      </c>
    </row>
    <row r="284" spans="1:5" ht="12.75">
      <c r="A284" s="35" t="s">
        <v>57</v>
      </c>
      <c r="E284" s="40" t="s">
        <v>52</v>
      </c>
    </row>
    <row r="285" spans="1:5" ht="12.75">
      <c r="A285" t="s">
        <v>58</v>
      </c>
      <c r="E285" s="39" t="s">
        <v>87</v>
      </c>
    </row>
    <row r="286" spans="1:16" ht="12.75">
      <c r="A286" t="s">
        <v>49</v>
      </c>
      <c r="B286" s="34" t="s">
        <v>268</v>
      </c>
      <c r="C286" s="34" t="s">
        <v>269</v>
      </c>
      <c r="D286" s="35" t="s">
        <v>52</v>
      </c>
      <c r="E286" s="6" t="s">
        <v>270</v>
      </c>
      <c r="F286" s="36" t="s">
        <v>110</v>
      </c>
      <c r="G286" s="37">
        <v>1</v>
      </c>
      <c r="H286" s="36">
        <v>0</v>
      </c>
      <c r="I286" s="36">
        <f>ROUND(G286*H286,6)</f>
      </c>
      <c r="L286" s="38">
        <v>0</v>
      </c>
      <c r="M286" s="32">
        <f>ROUND(ROUND(L286,2)*ROUND(G286,3),2)</f>
      </c>
      <c r="N286" s="36" t="s">
        <v>86</v>
      </c>
      <c r="O286">
        <f>(M286*21)/100</f>
      </c>
      <c r="P286" t="s">
        <v>27</v>
      </c>
    </row>
    <row r="287" spans="1:5" ht="12.75">
      <c r="A287" s="35" t="s">
        <v>56</v>
      </c>
      <c r="E287" s="39" t="s">
        <v>52</v>
      </c>
    </row>
    <row r="288" spans="1:5" ht="12.75">
      <c r="A288" s="35" t="s">
        <v>57</v>
      </c>
      <c r="E288" s="40" t="s">
        <v>52</v>
      </c>
    </row>
    <row r="289" spans="1:5" ht="12.75">
      <c r="A289" t="s">
        <v>58</v>
      </c>
      <c r="E289" s="39" t="s">
        <v>87</v>
      </c>
    </row>
    <row r="290" spans="1:16" ht="12.75">
      <c r="A290" t="s">
        <v>49</v>
      </c>
      <c r="B290" s="34" t="s">
        <v>271</v>
      </c>
      <c r="C290" s="34" t="s">
        <v>272</v>
      </c>
      <c r="D290" s="35" t="s">
        <v>52</v>
      </c>
      <c r="E290" s="6" t="s">
        <v>273</v>
      </c>
      <c r="F290" s="36" t="s">
        <v>110</v>
      </c>
      <c r="G290" s="37">
        <v>1</v>
      </c>
      <c r="H290" s="36">
        <v>0</v>
      </c>
      <c r="I290" s="36">
        <f>ROUND(G290*H290,6)</f>
      </c>
      <c r="L290" s="38">
        <v>0</v>
      </c>
      <c r="M290" s="32">
        <f>ROUND(ROUND(L290,2)*ROUND(G290,3),2)</f>
      </c>
      <c r="N290" s="36" t="s">
        <v>86</v>
      </c>
      <c r="O290">
        <f>(M290*21)/100</f>
      </c>
      <c r="P290" t="s">
        <v>27</v>
      </c>
    </row>
    <row r="291" spans="1:5" ht="12.75">
      <c r="A291" s="35" t="s">
        <v>56</v>
      </c>
      <c r="E291" s="39" t="s">
        <v>52</v>
      </c>
    </row>
    <row r="292" spans="1:5" ht="12.75">
      <c r="A292" s="35" t="s">
        <v>57</v>
      </c>
      <c r="E292" s="40" t="s">
        <v>52</v>
      </c>
    </row>
    <row r="293" spans="1:5" ht="12.75">
      <c r="A293" t="s">
        <v>58</v>
      </c>
      <c r="E293" s="39" t="s">
        <v>87</v>
      </c>
    </row>
    <row r="294" spans="1:16" ht="12.75">
      <c r="A294" t="s">
        <v>49</v>
      </c>
      <c r="B294" s="34" t="s">
        <v>274</v>
      </c>
      <c r="C294" s="34" t="s">
        <v>275</v>
      </c>
      <c r="D294" s="35" t="s">
        <v>52</v>
      </c>
      <c r="E294" s="6" t="s">
        <v>276</v>
      </c>
      <c r="F294" s="36" t="s">
        <v>277</v>
      </c>
      <c r="G294" s="37">
        <v>60</v>
      </c>
      <c r="H294" s="36">
        <v>0</v>
      </c>
      <c r="I294" s="36">
        <f>ROUND(G294*H294,6)</f>
      </c>
      <c r="L294" s="38">
        <v>0</v>
      </c>
      <c r="M294" s="32">
        <f>ROUND(ROUND(L294,2)*ROUND(G294,3),2)</f>
      </c>
      <c r="N294" s="36" t="s">
        <v>86</v>
      </c>
      <c r="O294">
        <f>(M294*21)/100</f>
      </c>
      <c r="P294" t="s">
        <v>27</v>
      </c>
    </row>
    <row r="295" spans="1:5" ht="12.75">
      <c r="A295" s="35" t="s">
        <v>56</v>
      </c>
      <c r="E295" s="39" t="s">
        <v>52</v>
      </c>
    </row>
    <row r="296" spans="1:5" ht="12.75">
      <c r="A296" s="35" t="s">
        <v>57</v>
      </c>
      <c r="E296" s="40" t="s">
        <v>52</v>
      </c>
    </row>
    <row r="297" spans="1:5" ht="12.75">
      <c r="A297" t="s">
        <v>58</v>
      </c>
      <c r="E297" s="39" t="s">
        <v>87</v>
      </c>
    </row>
    <row r="298" spans="1:16" ht="12.75">
      <c r="A298" t="s">
        <v>49</v>
      </c>
      <c r="B298" s="34" t="s">
        <v>278</v>
      </c>
      <c r="C298" s="34" t="s">
        <v>279</v>
      </c>
      <c r="D298" s="35" t="s">
        <v>52</v>
      </c>
      <c r="E298" s="6" t="s">
        <v>280</v>
      </c>
      <c r="F298" s="36" t="s">
        <v>277</v>
      </c>
      <c r="G298" s="37">
        <v>1</v>
      </c>
      <c r="H298" s="36">
        <v>0</v>
      </c>
      <c r="I298" s="36">
        <f>ROUND(G298*H298,6)</f>
      </c>
      <c r="L298" s="38">
        <v>0</v>
      </c>
      <c r="M298" s="32">
        <f>ROUND(ROUND(L298,2)*ROUND(G298,3),2)</f>
      </c>
      <c r="N298" s="36" t="s">
        <v>86</v>
      </c>
      <c r="O298">
        <f>(M298*21)/100</f>
      </c>
      <c r="P298" t="s">
        <v>27</v>
      </c>
    </row>
    <row r="299" spans="1:5" ht="12.75">
      <c r="A299" s="35" t="s">
        <v>56</v>
      </c>
      <c r="E299" s="39" t="s">
        <v>52</v>
      </c>
    </row>
    <row r="300" spans="1:5" ht="12.75">
      <c r="A300" s="35" t="s">
        <v>57</v>
      </c>
      <c r="E300" s="40" t="s">
        <v>52</v>
      </c>
    </row>
    <row r="301" spans="1:5" ht="12.75">
      <c r="A301" t="s">
        <v>58</v>
      </c>
      <c r="E301" s="39" t="s">
        <v>87</v>
      </c>
    </row>
    <row r="302" spans="1:16" ht="12.75">
      <c r="A302" t="s">
        <v>49</v>
      </c>
      <c r="B302" s="34" t="s">
        <v>281</v>
      </c>
      <c r="C302" s="34" t="s">
        <v>282</v>
      </c>
      <c r="D302" s="35" t="s">
        <v>52</v>
      </c>
      <c r="E302" s="6" t="s">
        <v>283</v>
      </c>
      <c r="F302" s="36" t="s">
        <v>110</v>
      </c>
      <c r="G302" s="37">
        <v>2</v>
      </c>
      <c r="H302" s="36">
        <v>0</v>
      </c>
      <c r="I302" s="36">
        <f>ROUND(G302*H302,6)</f>
      </c>
      <c r="L302" s="38">
        <v>0</v>
      </c>
      <c r="M302" s="32">
        <f>ROUND(ROUND(L302,2)*ROUND(G302,3),2)</f>
      </c>
      <c r="N302" s="36" t="s">
        <v>86</v>
      </c>
      <c r="O302">
        <f>(M302*21)/100</f>
      </c>
      <c r="P302" t="s">
        <v>27</v>
      </c>
    </row>
    <row r="303" spans="1:5" ht="12.75">
      <c r="A303" s="35" t="s">
        <v>56</v>
      </c>
      <c r="E303" s="39" t="s">
        <v>52</v>
      </c>
    </row>
    <row r="304" spans="1:5" ht="12.75">
      <c r="A304" s="35" t="s">
        <v>57</v>
      </c>
      <c r="E304" s="40" t="s">
        <v>52</v>
      </c>
    </row>
    <row r="305" spans="1:5" ht="12.75">
      <c r="A305" t="s">
        <v>58</v>
      </c>
      <c r="E305" s="39" t="s">
        <v>87</v>
      </c>
    </row>
    <row r="306" spans="1:16" ht="12.75">
      <c r="A306" t="s">
        <v>49</v>
      </c>
      <c r="B306" s="34" t="s">
        <v>284</v>
      </c>
      <c r="C306" s="34" t="s">
        <v>285</v>
      </c>
      <c r="D306" s="35" t="s">
        <v>52</v>
      </c>
      <c r="E306" s="6" t="s">
        <v>286</v>
      </c>
      <c r="F306" s="36" t="s">
        <v>110</v>
      </c>
      <c r="G306" s="37">
        <v>1</v>
      </c>
      <c r="H306" s="36">
        <v>0</v>
      </c>
      <c r="I306" s="36">
        <f>ROUND(G306*H306,6)</f>
      </c>
      <c r="L306" s="38">
        <v>0</v>
      </c>
      <c r="M306" s="32">
        <f>ROUND(ROUND(L306,2)*ROUND(G306,3),2)</f>
      </c>
      <c r="N306" s="36" t="s">
        <v>86</v>
      </c>
      <c r="O306">
        <f>(M306*21)/100</f>
      </c>
      <c r="P306" t="s">
        <v>27</v>
      </c>
    </row>
    <row r="307" spans="1:5" ht="12.75">
      <c r="A307" s="35" t="s">
        <v>56</v>
      </c>
      <c r="E307" s="39" t="s">
        <v>52</v>
      </c>
    </row>
    <row r="308" spans="1:5" ht="12.75">
      <c r="A308" s="35" t="s">
        <v>57</v>
      </c>
      <c r="E308" s="40" t="s">
        <v>52</v>
      </c>
    </row>
    <row r="309" spans="1:5" ht="12.75">
      <c r="A309" t="s">
        <v>58</v>
      </c>
      <c r="E309" s="39" t="s">
        <v>87</v>
      </c>
    </row>
    <row r="310" spans="1:16" ht="25.5">
      <c r="A310" t="s">
        <v>49</v>
      </c>
      <c r="B310" s="34" t="s">
        <v>287</v>
      </c>
      <c r="C310" s="34" t="s">
        <v>288</v>
      </c>
      <c r="D310" s="35" t="s">
        <v>52</v>
      </c>
      <c r="E310" s="6" t="s">
        <v>289</v>
      </c>
      <c r="F310" s="36" t="s">
        <v>110</v>
      </c>
      <c r="G310" s="37">
        <v>1</v>
      </c>
      <c r="H310" s="36">
        <v>0</v>
      </c>
      <c r="I310" s="36">
        <f>ROUND(G310*H310,6)</f>
      </c>
      <c r="L310" s="38">
        <v>0</v>
      </c>
      <c r="M310" s="32">
        <f>ROUND(ROUND(L310,2)*ROUND(G310,3),2)</f>
      </c>
      <c r="N310" s="36" t="s">
        <v>86</v>
      </c>
      <c r="O310">
        <f>(M310*21)/100</f>
      </c>
      <c r="P310" t="s">
        <v>27</v>
      </c>
    </row>
    <row r="311" spans="1:5" ht="12.75">
      <c r="A311" s="35" t="s">
        <v>56</v>
      </c>
      <c r="E311" s="39" t="s">
        <v>52</v>
      </c>
    </row>
    <row r="312" spans="1:5" ht="12.75">
      <c r="A312" s="35" t="s">
        <v>57</v>
      </c>
      <c r="E312" s="40" t="s">
        <v>52</v>
      </c>
    </row>
    <row r="313" spans="1:5" ht="12.75">
      <c r="A313" t="s">
        <v>58</v>
      </c>
      <c r="E313" s="39" t="s">
        <v>87</v>
      </c>
    </row>
    <row r="314" spans="1:16" ht="25.5">
      <c r="A314" t="s">
        <v>49</v>
      </c>
      <c r="B314" s="34" t="s">
        <v>290</v>
      </c>
      <c r="C314" s="34" t="s">
        <v>291</v>
      </c>
      <c r="D314" s="35" t="s">
        <v>52</v>
      </c>
      <c r="E314" s="6" t="s">
        <v>292</v>
      </c>
      <c r="F314" s="36" t="s">
        <v>110</v>
      </c>
      <c r="G314" s="37">
        <v>2</v>
      </c>
      <c r="H314" s="36">
        <v>0</v>
      </c>
      <c r="I314" s="36">
        <f>ROUND(G314*H314,6)</f>
      </c>
      <c r="L314" s="38">
        <v>0</v>
      </c>
      <c r="M314" s="32">
        <f>ROUND(ROUND(L314,2)*ROUND(G314,3),2)</f>
      </c>
      <c r="N314" s="36" t="s">
        <v>86</v>
      </c>
      <c r="O314">
        <f>(M314*21)/100</f>
      </c>
      <c r="P314" t="s">
        <v>27</v>
      </c>
    </row>
    <row r="315" spans="1:5" ht="12.75">
      <c r="A315" s="35" t="s">
        <v>56</v>
      </c>
      <c r="E315" s="39" t="s">
        <v>52</v>
      </c>
    </row>
    <row r="316" spans="1:5" ht="12.75">
      <c r="A316" s="35" t="s">
        <v>57</v>
      </c>
      <c r="E316" s="40" t="s">
        <v>52</v>
      </c>
    </row>
    <row r="317" spans="1:5" ht="12.75">
      <c r="A317" t="s">
        <v>58</v>
      </c>
      <c r="E317" s="39" t="s">
        <v>87</v>
      </c>
    </row>
    <row r="318" spans="1:16" ht="25.5">
      <c r="A318" t="s">
        <v>49</v>
      </c>
      <c r="B318" s="34" t="s">
        <v>293</v>
      </c>
      <c r="C318" s="34" t="s">
        <v>294</v>
      </c>
      <c r="D318" s="35" t="s">
        <v>52</v>
      </c>
      <c r="E318" s="6" t="s">
        <v>295</v>
      </c>
      <c r="F318" s="36" t="s">
        <v>110</v>
      </c>
      <c r="G318" s="37">
        <v>1</v>
      </c>
      <c r="H318" s="36">
        <v>0</v>
      </c>
      <c r="I318" s="36">
        <f>ROUND(G318*H318,6)</f>
      </c>
      <c r="L318" s="38">
        <v>0</v>
      </c>
      <c r="M318" s="32">
        <f>ROUND(ROUND(L318,2)*ROUND(G318,3),2)</f>
      </c>
      <c r="N318" s="36" t="s">
        <v>86</v>
      </c>
      <c r="O318">
        <f>(M318*21)/100</f>
      </c>
      <c r="P318" t="s">
        <v>27</v>
      </c>
    </row>
    <row r="319" spans="1:5" ht="12.75">
      <c r="A319" s="35" t="s">
        <v>56</v>
      </c>
      <c r="E319" s="39" t="s">
        <v>52</v>
      </c>
    </row>
    <row r="320" spans="1:5" ht="12.75">
      <c r="A320" s="35" t="s">
        <v>57</v>
      </c>
      <c r="E320" s="40" t="s">
        <v>52</v>
      </c>
    </row>
    <row r="321" spans="1:5" ht="12.75">
      <c r="A321" t="s">
        <v>58</v>
      </c>
      <c r="E321" s="39" t="s">
        <v>87</v>
      </c>
    </row>
    <row r="322" spans="1:16" ht="12.75">
      <c r="A322" t="s">
        <v>49</v>
      </c>
      <c r="B322" s="34" t="s">
        <v>296</v>
      </c>
      <c r="C322" s="34" t="s">
        <v>297</v>
      </c>
      <c r="D322" s="35" t="s">
        <v>52</v>
      </c>
      <c r="E322" s="6" t="s">
        <v>298</v>
      </c>
      <c r="F322" s="36" t="s">
        <v>277</v>
      </c>
      <c r="G322" s="37">
        <v>52</v>
      </c>
      <c r="H322" s="36">
        <v>0</v>
      </c>
      <c r="I322" s="36">
        <f>ROUND(G322*H322,6)</f>
      </c>
      <c r="L322" s="38">
        <v>0</v>
      </c>
      <c r="M322" s="32">
        <f>ROUND(ROUND(L322,2)*ROUND(G322,3),2)</f>
      </c>
      <c r="N322" s="36" t="s">
        <v>86</v>
      </c>
      <c r="O322">
        <f>(M322*21)/100</f>
      </c>
      <c r="P322" t="s">
        <v>27</v>
      </c>
    </row>
    <row r="323" spans="1:5" ht="12.75">
      <c r="A323" s="35" t="s">
        <v>56</v>
      </c>
      <c r="E323" s="39" t="s">
        <v>52</v>
      </c>
    </row>
    <row r="324" spans="1:5" ht="12.75">
      <c r="A324" s="35" t="s">
        <v>57</v>
      </c>
      <c r="E324" s="40" t="s">
        <v>52</v>
      </c>
    </row>
    <row r="325" spans="1:5" ht="12.75">
      <c r="A325" t="s">
        <v>58</v>
      </c>
      <c r="E325" s="39" t="s">
        <v>87</v>
      </c>
    </row>
    <row r="326" spans="1:16" ht="12.75">
      <c r="A326" t="s">
        <v>49</v>
      </c>
      <c r="B326" s="34" t="s">
        <v>299</v>
      </c>
      <c r="C326" s="34" t="s">
        <v>300</v>
      </c>
      <c r="D326" s="35" t="s">
        <v>52</v>
      </c>
      <c r="E326" s="6" t="s">
        <v>301</v>
      </c>
      <c r="F326" s="36" t="s">
        <v>110</v>
      </c>
      <c r="G326" s="37">
        <v>1</v>
      </c>
      <c r="H326" s="36">
        <v>0</v>
      </c>
      <c r="I326" s="36">
        <f>ROUND(G326*H326,6)</f>
      </c>
      <c r="L326" s="38">
        <v>0</v>
      </c>
      <c r="M326" s="32">
        <f>ROUND(ROUND(L326,2)*ROUND(G326,3),2)</f>
      </c>
      <c r="N326" s="36" t="s">
        <v>86</v>
      </c>
      <c r="O326">
        <f>(M326*21)/100</f>
      </c>
      <c r="P326" t="s">
        <v>27</v>
      </c>
    </row>
    <row r="327" spans="1:5" ht="12.75">
      <c r="A327" s="35" t="s">
        <v>56</v>
      </c>
      <c r="E327" s="39" t="s">
        <v>52</v>
      </c>
    </row>
    <row r="328" spans="1:5" ht="12.75">
      <c r="A328" s="35" t="s">
        <v>57</v>
      </c>
      <c r="E328" s="40" t="s">
        <v>52</v>
      </c>
    </row>
    <row r="329" spans="1:5" ht="12.75">
      <c r="A329" t="s">
        <v>58</v>
      </c>
      <c r="E329" s="39" t="s">
        <v>87</v>
      </c>
    </row>
    <row r="330" spans="1:16" ht="12.75">
      <c r="A330" t="s">
        <v>49</v>
      </c>
      <c r="B330" s="34" t="s">
        <v>302</v>
      </c>
      <c r="C330" s="34" t="s">
        <v>303</v>
      </c>
      <c r="D330" s="35" t="s">
        <v>52</v>
      </c>
      <c r="E330" s="6" t="s">
        <v>304</v>
      </c>
      <c r="F330" s="36" t="s">
        <v>305</v>
      </c>
      <c r="G330" s="37">
        <v>1.395</v>
      </c>
      <c r="H330" s="36">
        <v>0</v>
      </c>
      <c r="I330" s="36">
        <f>ROUND(G330*H330,6)</f>
      </c>
      <c r="L330" s="38">
        <v>0</v>
      </c>
      <c r="M330" s="32">
        <f>ROUND(ROUND(L330,2)*ROUND(G330,3),2)</f>
      </c>
      <c r="N330" s="36" t="s">
        <v>86</v>
      </c>
      <c r="O330">
        <f>(M330*21)/100</f>
      </c>
      <c r="P330" t="s">
        <v>27</v>
      </c>
    </row>
    <row r="331" spans="1:5" ht="12.75">
      <c r="A331" s="35" t="s">
        <v>56</v>
      </c>
      <c r="E331" s="39" t="s">
        <v>52</v>
      </c>
    </row>
    <row r="332" spans="1:5" ht="12.75">
      <c r="A332" s="35" t="s">
        <v>57</v>
      </c>
      <c r="E332" s="40" t="s">
        <v>52</v>
      </c>
    </row>
    <row r="333" spans="1:5" ht="12.75">
      <c r="A333" t="s">
        <v>58</v>
      </c>
      <c r="E333" s="39" t="s">
        <v>87</v>
      </c>
    </row>
    <row r="334" spans="1:16" ht="25.5">
      <c r="A334" t="s">
        <v>49</v>
      </c>
      <c r="B334" s="34" t="s">
        <v>306</v>
      </c>
      <c r="C334" s="34" t="s">
        <v>307</v>
      </c>
      <c r="D334" s="35" t="s">
        <v>52</v>
      </c>
      <c r="E334" s="6" t="s">
        <v>308</v>
      </c>
      <c r="F334" s="36" t="s">
        <v>94</v>
      </c>
      <c r="G334" s="37">
        <v>465</v>
      </c>
      <c r="H334" s="36">
        <v>0</v>
      </c>
      <c r="I334" s="36">
        <f>ROUND(G334*H334,6)</f>
      </c>
      <c r="L334" s="38">
        <v>0</v>
      </c>
      <c r="M334" s="32">
        <f>ROUND(ROUND(L334,2)*ROUND(G334,3),2)</f>
      </c>
      <c r="N334" s="36" t="s">
        <v>86</v>
      </c>
      <c r="O334">
        <f>(M334*21)/100</f>
      </c>
      <c r="P334" t="s">
        <v>27</v>
      </c>
    </row>
    <row r="335" spans="1:5" ht="12.75">
      <c r="A335" s="35" t="s">
        <v>56</v>
      </c>
      <c r="E335" s="39" t="s">
        <v>52</v>
      </c>
    </row>
    <row r="336" spans="1:5" ht="12.75">
      <c r="A336" s="35" t="s">
        <v>57</v>
      </c>
      <c r="E336" s="40" t="s">
        <v>52</v>
      </c>
    </row>
    <row r="337" spans="1:5" ht="12.75">
      <c r="A337" t="s">
        <v>58</v>
      </c>
      <c r="E337" s="39" t="s">
        <v>87</v>
      </c>
    </row>
    <row r="338" spans="1:16" ht="12.75">
      <c r="A338" t="s">
        <v>49</v>
      </c>
      <c r="B338" s="34" t="s">
        <v>309</v>
      </c>
      <c r="C338" s="34" t="s">
        <v>310</v>
      </c>
      <c r="D338" s="35" t="s">
        <v>52</v>
      </c>
      <c r="E338" s="6" t="s">
        <v>311</v>
      </c>
      <c r="F338" s="36" t="s">
        <v>94</v>
      </c>
      <c r="G338" s="37">
        <v>23</v>
      </c>
      <c r="H338" s="36">
        <v>0</v>
      </c>
      <c r="I338" s="36">
        <f>ROUND(G338*H338,6)</f>
      </c>
      <c r="L338" s="38">
        <v>0</v>
      </c>
      <c r="M338" s="32">
        <f>ROUND(ROUND(L338,2)*ROUND(G338,3),2)</f>
      </c>
      <c r="N338" s="36" t="s">
        <v>86</v>
      </c>
      <c r="O338">
        <f>(M338*21)/100</f>
      </c>
      <c r="P338" t="s">
        <v>27</v>
      </c>
    </row>
    <row r="339" spans="1:5" ht="12.75">
      <c r="A339" s="35" t="s">
        <v>56</v>
      </c>
      <c r="E339" s="39" t="s">
        <v>52</v>
      </c>
    </row>
    <row r="340" spans="1:5" ht="12.75">
      <c r="A340" s="35" t="s">
        <v>57</v>
      </c>
      <c r="E340" s="40" t="s">
        <v>52</v>
      </c>
    </row>
    <row r="341" spans="1:5" ht="12.75">
      <c r="A341" t="s">
        <v>58</v>
      </c>
      <c r="E341" s="39" t="s">
        <v>87</v>
      </c>
    </row>
    <row r="342" spans="1:16" ht="12.75">
      <c r="A342" t="s">
        <v>49</v>
      </c>
      <c r="B342" s="34" t="s">
        <v>312</v>
      </c>
      <c r="C342" s="34" t="s">
        <v>313</v>
      </c>
      <c r="D342" s="35" t="s">
        <v>52</v>
      </c>
      <c r="E342" s="6" t="s">
        <v>314</v>
      </c>
      <c r="F342" s="36" t="s">
        <v>94</v>
      </c>
      <c r="G342" s="37">
        <v>7</v>
      </c>
      <c r="H342" s="36">
        <v>0</v>
      </c>
      <c r="I342" s="36">
        <f>ROUND(G342*H342,6)</f>
      </c>
      <c r="L342" s="38">
        <v>0</v>
      </c>
      <c r="M342" s="32">
        <f>ROUND(ROUND(L342,2)*ROUND(G342,3),2)</f>
      </c>
      <c r="N342" s="36" t="s">
        <v>86</v>
      </c>
      <c r="O342">
        <f>(M342*21)/100</f>
      </c>
      <c r="P342" t="s">
        <v>27</v>
      </c>
    </row>
    <row r="343" spans="1:5" ht="12.75">
      <c r="A343" s="35" t="s">
        <v>56</v>
      </c>
      <c r="E343" s="39" t="s">
        <v>52</v>
      </c>
    </row>
    <row r="344" spans="1:5" ht="12.75">
      <c r="A344" s="35" t="s">
        <v>57</v>
      </c>
      <c r="E344" s="40" t="s">
        <v>52</v>
      </c>
    </row>
    <row r="345" spans="1:5" ht="12.75">
      <c r="A345" t="s">
        <v>58</v>
      </c>
      <c r="E345" s="39" t="s">
        <v>87</v>
      </c>
    </row>
    <row r="346" spans="1:16" ht="25.5">
      <c r="A346" t="s">
        <v>49</v>
      </c>
      <c r="B346" s="34" t="s">
        <v>315</v>
      </c>
      <c r="C346" s="34" t="s">
        <v>316</v>
      </c>
      <c r="D346" s="35" t="s">
        <v>52</v>
      </c>
      <c r="E346" s="6" t="s">
        <v>317</v>
      </c>
      <c r="F346" s="36" t="s">
        <v>110</v>
      </c>
      <c r="G346" s="37">
        <v>18</v>
      </c>
      <c r="H346" s="36">
        <v>0</v>
      </c>
      <c r="I346" s="36">
        <f>ROUND(G346*H346,6)</f>
      </c>
      <c r="L346" s="38">
        <v>0</v>
      </c>
      <c r="M346" s="32">
        <f>ROUND(ROUND(L346,2)*ROUND(G346,3),2)</f>
      </c>
      <c r="N346" s="36" t="s">
        <v>86</v>
      </c>
      <c r="O346">
        <f>(M346*21)/100</f>
      </c>
      <c r="P346" t="s">
        <v>27</v>
      </c>
    </row>
    <row r="347" spans="1:5" ht="12.75">
      <c r="A347" s="35" t="s">
        <v>56</v>
      </c>
      <c r="E347" s="39" t="s">
        <v>52</v>
      </c>
    </row>
    <row r="348" spans="1:5" ht="12.75">
      <c r="A348" s="35" t="s">
        <v>57</v>
      </c>
      <c r="E348" s="40" t="s">
        <v>52</v>
      </c>
    </row>
    <row r="349" spans="1:5" ht="12.75">
      <c r="A349" t="s">
        <v>58</v>
      </c>
      <c r="E349" s="39" t="s">
        <v>87</v>
      </c>
    </row>
    <row r="350" spans="1:16" ht="25.5">
      <c r="A350" t="s">
        <v>49</v>
      </c>
      <c r="B350" s="34" t="s">
        <v>318</v>
      </c>
      <c r="C350" s="34" t="s">
        <v>319</v>
      </c>
      <c r="D350" s="35" t="s">
        <v>52</v>
      </c>
      <c r="E350" s="6" t="s">
        <v>320</v>
      </c>
      <c r="F350" s="36" t="s">
        <v>110</v>
      </c>
      <c r="G350" s="37">
        <v>12</v>
      </c>
      <c r="H350" s="36">
        <v>0</v>
      </c>
      <c r="I350" s="36">
        <f>ROUND(G350*H350,6)</f>
      </c>
      <c r="L350" s="38">
        <v>0</v>
      </c>
      <c r="M350" s="32">
        <f>ROUND(ROUND(L350,2)*ROUND(G350,3),2)</f>
      </c>
      <c r="N350" s="36" t="s">
        <v>86</v>
      </c>
      <c r="O350">
        <f>(M350*21)/100</f>
      </c>
      <c r="P350" t="s">
        <v>27</v>
      </c>
    </row>
    <row r="351" spans="1:5" ht="12.75">
      <c r="A351" s="35" t="s">
        <v>56</v>
      </c>
      <c r="E351" s="39" t="s">
        <v>52</v>
      </c>
    </row>
    <row r="352" spans="1:5" ht="12.75">
      <c r="A352" s="35" t="s">
        <v>57</v>
      </c>
      <c r="E352" s="40" t="s">
        <v>52</v>
      </c>
    </row>
    <row r="353" spans="1:5" ht="12.75">
      <c r="A353" t="s">
        <v>58</v>
      </c>
      <c r="E353" s="39" t="s">
        <v>87</v>
      </c>
    </row>
    <row r="354" spans="1:16" ht="12.75">
      <c r="A354" t="s">
        <v>49</v>
      </c>
      <c r="B354" s="34" t="s">
        <v>321</v>
      </c>
      <c r="C354" s="34" t="s">
        <v>322</v>
      </c>
      <c r="D354" s="35" t="s">
        <v>52</v>
      </c>
      <c r="E354" s="6" t="s">
        <v>323</v>
      </c>
      <c r="F354" s="36" t="s">
        <v>110</v>
      </c>
      <c r="G354" s="37">
        <v>22</v>
      </c>
      <c r="H354" s="36">
        <v>0</v>
      </c>
      <c r="I354" s="36">
        <f>ROUND(G354*H354,6)</f>
      </c>
      <c r="L354" s="38">
        <v>0</v>
      </c>
      <c r="M354" s="32">
        <f>ROUND(ROUND(L354,2)*ROUND(G354,3),2)</f>
      </c>
      <c r="N354" s="36" t="s">
        <v>86</v>
      </c>
      <c r="O354">
        <f>(M354*21)/100</f>
      </c>
      <c r="P354" t="s">
        <v>27</v>
      </c>
    </row>
    <row r="355" spans="1:5" ht="12.75">
      <c r="A355" s="35" t="s">
        <v>56</v>
      </c>
      <c r="E355" s="39" t="s">
        <v>52</v>
      </c>
    </row>
    <row r="356" spans="1:5" ht="12.75">
      <c r="A356" s="35" t="s">
        <v>57</v>
      </c>
      <c r="E356" s="40" t="s">
        <v>52</v>
      </c>
    </row>
    <row r="357" spans="1:5" ht="12.75">
      <c r="A357" t="s">
        <v>58</v>
      </c>
      <c r="E357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324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324</v>
      </c>
      <c r="E4" s="26" t="s">
        <v>325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COUNTIFS(L8:L292,"=0",A8:A292,"P")+COUNTIFS(L8:L292,"",A8:A292,"P")+SUM(Q8:Q292)</f>
      </c>
    </row>
    <row r="8" spans="1:13" ht="12.75">
      <c r="A8" t="s">
        <v>44</v>
      </c>
      <c r="C8" s="28" t="s">
        <v>328</v>
      </c>
      <c r="E8" s="30" t="s">
        <v>327</v>
      </c>
      <c r="J8" s="29">
        <f>0+J9+J22+J211</f>
      </c>
      <c r="K8" s="29">
        <f>0+K9+K22+K211</f>
      </c>
      <c r="L8" s="29">
        <f>0+L9+L22+L211</f>
      </c>
      <c r="M8" s="29">
        <f>0+M9+M22+M211</f>
      </c>
    </row>
    <row r="9" spans="1:13" ht="12.75">
      <c r="A9" t="s">
        <v>46</v>
      </c>
      <c r="C9" s="31" t="s">
        <v>329</v>
      </c>
      <c r="E9" s="33" t="s">
        <v>330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278</v>
      </c>
      <c r="C10" s="34" t="s">
        <v>51</v>
      </c>
      <c r="D10" s="35" t="s">
        <v>331</v>
      </c>
      <c r="E10" s="6" t="s">
        <v>332</v>
      </c>
      <c r="F10" s="36" t="s">
        <v>54</v>
      </c>
      <c r="G10" s="37">
        <v>1.62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333</v>
      </c>
    </row>
    <row r="13" spans="1:5" ht="165.75">
      <c r="A13" t="s">
        <v>58</v>
      </c>
      <c r="E13" s="39" t="s">
        <v>59</v>
      </c>
    </row>
    <row r="14" spans="1:16" ht="25.5">
      <c r="A14" t="s">
        <v>49</v>
      </c>
      <c r="B14" s="34" t="s">
        <v>281</v>
      </c>
      <c r="C14" s="34" t="s">
        <v>62</v>
      </c>
      <c r="D14" s="35" t="s">
        <v>334</v>
      </c>
      <c r="E14" s="6" t="s">
        <v>335</v>
      </c>
      <c r="F14" s="36" t="s">
        <v>54</v>
      </c>
      <c r="G14" s="37">
        <v>2.8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333</v>
      </c>
    </row>
    <row r="17" spans="1:5" ht="165.75">
      <c r="A17" t="s">
        <v>58</v>
      </c>
      <c r="E17" s="39" t="s">
        <v>59</v>
      </c>
    </row>
    <row r="18" spans="1:16" ht="25.5">
      <c r="A18" t="s">
        <v>49</v>
      </c>
      <c r="B18" s="34" t="s">
        <v>281</v>
      </c>
      <c r="C18" s="34" t="s">
        <v>336</v>
      </c>
      <c r="D18" s="35" t="s">
        <v>337</v>
      </c>
      <c r="E18" s="6" t="s">
        <v>338</v>
      </c>
      <c r="F18" s="36" t="s">
        <v>54</v>
      </c>
      <c r="G18" s="37">
        <v>0.01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333</v>
      </c>
    </row>
    <row r="21" spans="1:5" ht="165.75">
      <c r="A21" t="s">
        <v>58</v>
      </c>
      <c r="E21" s="39" t="s">
        <v>59</v>
      </c>
    </row>
    <row r="22" spans="1:13" ht="12.75">
      <c r="A22" t="s">
        <v>46</v>
      </c>
      <c r="C22" s="31" t="s">
        <v>50</v>
      </c>
      <c r="E22" s="33" t="s">
        <v>339</v>
      </c>
      <c r="J22" s="32">
        <f>0</f>
      </c>
      <c r="K22" s="32">
        <f>0</f>
      </c>
      <c r="L22" s="32">
        <f>0+L23+L27+L31+L35+L39+L43+L47+L51+L55+L59+L63+L67+L71+L75+L79+L83+L87+L91+L95+L99+L103+L107+L111+L115+L119+L123+L127+L131+L135+L139+L143+L147+L151+L155+L159+L163+L167+L171+L175+L179+L183+L187+L191+L195+L199+L203+L207</f>
      </c>
      <c r="M22" s="32">
        <f>0+M23+M27+M31+M35+M39+M43+M47+M51+M55+M59+M63+M67+M71+M75+M79+M83+M87+M91+M95+M99+M103+M107+M111+M115+M119+M123+M127+M131+M135+M139+M143+M147+M151+M155+M159+M163+M167+M171+M175+M179+M183+M187+M191+M195+M199+M203+M207</f>
      </c>
    </row>
    <row r="23" spans="1:16" ht="12.75">
      <c r="A23" t="s">
        <v>49</v>
      </c>
      <c r="B23" s="34" t="s">
        <v>127</v>
      </c>
      <c r="C23" s="34" t="s">
        <v>340</v>
      </c>
      <c r="D23" s="35" t="s">
        <v>52</v>
      </c>
      <c r="E23" s="6" t="s">
        <v>341</v>
      </c>
      <c r="F23" s="36" t="s">
        <v>305</v>
      </c>
      <c r="G23" s="37">
        <v>0.1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86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333</v>
      </c>
    </row>
    <row r="26" spans="1:5" ht="12.75">
      <c r="A26" t="s">
        <v>58</v>
      </c>
      <c r="E26" s="39" t="s">
        <v>87</v>
      </c>
    </row>
    <row r="27" spans="1:16" ht="12.75">
      <c r="A27" t="s">
        <v>49</v>
      </c>
      <c r="B27" s="34" t="s">
        <v>130</v>
      </c>
      <c r="C27" s="34" t="s">
        <v>342</v>
      </c>
      <c r="D27" s="35" t="s">
        <v>52</v>
      </c>
      <c r="E27" s="6" t="s">
        <v>343</v>
      </c>
      <c r="F27" s="36" t="s">
        <v>305</v>
      </c>
      <c r="G27" s="37">
        <v>0.8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333</v>
      </c>
    </row>
    <row r="30" spans="1:5" ht="12.75">
      <c r="A30" t="s">
        <v>58</v>
      </c>
      <c r="E30" s="39" t="s">
        <v>87</v>
      </c>
    </row>
    <row r="31" spans="1:16" ht="25.5">
      <c r="A31" t="s">
        <v>49</v>
      </c>
      <c r="B31" s="34" t="s">
        <v>133</v>
      </c>
      <c r="C31" s="34" t="s">
        <v>344</v>
      </c>
      <c r="D31" s="35" t="s">
        <v>52</v>
      </c>
      <c r="E31" s="6" t="s">
        <v>345</v>
      </c>
      <c r="F31" s="36" t="s">
        <v>94</v>
      </c>
      <c r="G31" s="37">
        <v>100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86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333</v>
      </c>
    </row>
    <row r="34" spans="1:5" ht="12.75">
      <c r="A34" t="s">
        <v>58</v>
      </c>
      <c r="E34" s="39" t="s">
        <v>87</v>
      </c>
    </row>
    <row r="35" spans="1:16" ht="12.75">
      <c r="A35" t="s">
        <v>49</v>
      </c>
      <c r="B35" s="34" t="s">
        <v>136</v>
      </c>
      <c r="C35" s="34" t="s">
        <v>346</v>
      </c>
      <c r="D35" s="35" t="s">
        <v>52</v>
      </c>
      <c r="E35" s="6" t="s">
        <v>347</v>
      </c>
      <c r="F35" s="36" t="s">
        <v>126</v>
      </c>
      <c r="G35" s="37">
        <v>0.5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86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333</v>
      </c>
    </row>
    <row r="38" spans="1:5" ht="12.75">
      <c r="A38" t="s">
        <v>58</v>
      </c>
      <c r="E38" s="39" t="s">
        <v>87</v>
      </c>
    </row>
    <row r="39" spans="1:16" ht="12.75">
      <c r="A39" t="s">
        <v>49</v>
      </c>
      <c r="B39" s="34" t="s">
        <v>139</v>
      </c>
      <c r="C39" s="34" t="s">
        <v>348</v>
      </c>
      <c r="D39" s="35" t="s">
        <v>52</v>
      </c>
      <c r="E39" s="6" t="s">
        <v>349</v>
      </c>
      <c r="F39" s="36" t="s">
        <v>350</v>
      </c>
      <c r="G39" s="37">
        <v>3.48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86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333</v>
      </c>
    </row>
    <row r="42" spans="1:5" ht="12.75">
      <c r="A42" t="s">
        <v>58</v>
      </c>
      <c r="E42" s="39" t="s">
        <v>87</v>
      </c>
    </row>
    <row r="43" spans="1:16" ht="25.5">
      <c r="A43" t="s">
        <v>49</v>
      </c>
      <c r="B43" s="34" t="s">
        <v>142</v>
      </c>
      <c r="C43" s="34" t="s">
        <v>351</v>
      </c>
      <c r="D43" s="35" t="s">
        <v>52</v>
      </c>
      <c r="E43" s="6" t="s">
        <v>352</v>
      </c>
      <c r="F43" s="36" t="s">
        <v>94</v>
      </c>
      <c r="G43" s="37">
        <v>20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86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2.75">
      <c r="A45" s="35" t="s">
        <v>57</v>
      </c>
      <c r="E45" s="40" t="s">
        <v>333</v>
      </c>
    </row>
    <row r="46" spans="1:5" ht="12.75">
      <c r="A46" t="s">
        <v>58</v>
      </c>
      <c r="E46" s="39" t="s">
        <v>87</v>
      </c>
    </row>
    <row r="47" spans="1:16" ht="12.75">
      <c r="A47" t="s">
        <v>49</v>
      </c>
      <c r="B47" s="34" t="s">
        <v>145</v>
      </c>
      <c r="C47" s="34" t="s">
        <v>353</v>
      </c>
      <c r="D47" s="35" t="s">
        <v>52</v>
      </c>
      <c r="E47" s="6" t="s">
        <v>354</v>
      </c>
      <c r="F47" s="36" t="s">
        <v>94</v>
      </c>
      <c r="G47" s="37">
        <v>100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86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12.75">
      <c r="A49" s="35" t="s">
        <v>57</v>
      </c>
      <c r="E49" s="40" t="s">
        <v>333</v>
      </c>
    </row>
    <row r="50" spans="1:5" ht="12.75">
      <c r="A50" t="s">
        <v>58</v>
      </c>
      <c r="E50" s="39" t="s">
        <v>87</v>
      </c>
    </row>
    <row r="51" spans="1:16" ht="12.75">
      <c r="A51" t="s">
        <v>49</v>
      </c>
      <c r="B51" s="34" t="s">
        <v>148</v>
      </c>
      <c r="C51" s="34" t="s">
        <v>355</v>
      </c>
      <c r="D51" s="35" t="s">
        <v>52</v>
      </c>
      <c r="E51" s="6" t="s">
        <v>356</v>
      </c>
      <c r="F51" s="36" t="s">
        <v>110</v>
      </c>
      <c r="G51" s="37">
        <v>2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86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2.75">
      <c r="A53" s="35" t="s">
        <v>57</v>
      </c>
      <c r="E53" s="40" t="s">
        <v>333</v>
      </c>
    </row>
    <row r="54" spans="1:5" ht="12.75">
      <c r="A54" t="s">
        <v>58</v>
      </c>
      <c r="E54" s="39" t="s">
        <v>87</v>
      </c>
    </row>
    <row r="55" spans="1:16" ht="12.75">
      <c r="A55" t="s">
        <v>49</v>
      </c>
      <c r="B55" s="34" t="s">
        <v>151</v>
      </c>
      <c r="C55" s="34" t="s">
        <v>357</v>
      </c>
      <c r="D55" s="35" t="s">
        <v>52</v>
      </c>
      <c r="E55" s="6" t="s">
        <v>358</v>
      </c>
      <c r="F55" s="36" t="s">
        <v>94</v>
      </c>
      <c r="G55" s="37">
        <v>80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86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12.75">
      <c r="A57" s="35" t="s">
        <v>57</v>
      </c>
      <c r="E57" s="40" t="s">
        <v>333</v>
      </c>
    </row>
    <row r="58" spans="1:5" ht="12.75">
      <c r="A58" t="s">
        <v>58</v>
      </c>
      <c r="E58" s="39" t="s">
        <v>87</v>
      </c>
    </row>
    <row r="59" spans="1:16" ht="12.75">
      <c r="A59" t="s">
        <v>49</v>
      </c>
      <c r="B59" s="34" t="s">
        <v>154</v>
      </c>
      <c r="C59" s="34" t="s">
        <v>359</v>
      </c>
      <c r="D59" s="35" t="s">
        <v>52</v>
      </c>
      <c r="E59" s="6" t="s">
        <v>360</v>
      </c>
      <c r="F59" s="36" t="s">
        <v>94</v>
      </c>
      <c r="G59" s="37">
        <v>80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86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52</v>
      </c>
    </row>
    <row r="61" spans="1:5" ht="12.75">
      <c r="A61" s="35" t="s">
        <v>57</v>
      </c>
      <c r="E61" s="40" t="s">
        <v>333</v>
      </c>
    </row>
    <row r="62" spans="1:5" ht="12.75">
      <c r="A62" t="s">
        <v>58</v>
      </c>
      <c r="E62" s="39" t="s">
        <v>87</v>
      </c>
    </row>
    <row r="63" spans="1:16" ht="12.75">
      <c r="A63" t="s">
        <v>49</v>
      </c>
      <c r="B63" s="34" t="s">
        <v>157</v>
      </c>
      <c r="C63" s="34" t="s">
        <v>361</v>
      </c>
      <c r="D63" s="35" t="s">
        <v>52</v>
      </c>
      <c r="E63" s="6" t="s">
        <v>362</v>
      </c>
      <c r="F63" s="36" t="s">
        <v>363</v>
      </c>
      <c r="G63" s="37">
        <v>1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86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52</v>
      </c>
    </row>
    <row r="65" spans="1:5" ht="12.75">
      <c r="A65" s="35" t="s">
        <v>57</v>
      </c>
      <c r="E65" s="40" t="s">
        <v>333</v>
      </c>
    </row>
    <row r="66" spans="1:5" ht="12.75">
      <c r="A66" t="s">
        <v>58</v>
      </c>
      <c r="E66" s="39" t="s">
        <v>87</v>
      </c>
    </row>
    <row r="67" spans="1:16" ht="12.75">
      <c r="A67" t="s">
        <v>49</v>
      </c>
      <c r="B67" s="34" t="s">
        <v>160</v>
      </c>
      <c r="C67" s="34" t="s">
        <v>364</v>
      </c>
      <c r="D67" s="35" t="s">
        <v>52</v>
      </c>
      <c r="E67" s="6" t="s">
        <v>365</v>
      </c>
      <c r="F67" s="36" t="s">
        <v>94</v>
      </c>
      <c r="G67" s="37">
        <v>80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86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52</v>
      </c>
    </row>
    <row r="69" spans="1:5" ht="12.75">
      <c r="A69" s="35" t="s">
        <v>57</v>
      </c>
      <c r="E69" s="40" t="s">
        <v>333</v>
      </c>
    </row>
    <row r="70" spans="1:5" ht="12.75">
      <c r="A70" t="s">
        <v>58</v>
      </c>
      <c r="E70" s="39" t="s">
        <v>87</v>
      </c>
    </row>
    <row r="71" spans="1:16" ht="12.75">
      <c r="A71" t="s">
        <v>49</v>
      </c>
      <c r="B71" s="34" t="s">
        <v>163</v>
      </c>
      <c r="C71" s="34" t="s">
        <v>366</v>
      </c>
      <c r="D71" s="35" t="s">
        <v>52</v>
      </c>
      <c r="E71" s="6" t="s">
        <v>367</v>
      </c>
      <c r="F71" s="36" t="s">
        <v>110</v>
      </c>
      <c r="G71" s="37">
        <v>2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86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52</v>
      </c>
    </row>
    <row r="73" spans="1:5" ht="12.75">
      <c r="A73" s="35" t="s">
        <v>57</v>
      </c>
      <c r="E73" s="40" t="s">
        <v>333</v>
      </c>
    </row>
    <row r="74" spans="1:5" ht="12.75">
      <c r="A74" t="s">
        <v>58</v>
      </c>
      <c r="E74" s="39" t="s">
        <v>87</v>
      </c>
    </row>
    <row r="75" spans="1:16" ht="12.75">
      <c r="A75" t="s">
        <v>49</v>
      </c>
      <c r="B75" s="34" t="s">
        <v>166</v>
      </c>
      <c r="C75" s="34" t="s">
        <v>368</v>
      </c>
      <c r="D75" s="35" t="s">
        <v>52</v>
      </c>
      <c r="E75" s="6" t="s">
        <v>369</v>
      </c>
      <c r="F75" s="36" t="s">
        <v>110</v>
      </c>
      <c r="G75" s="37">
        <v>2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86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52</v>
      </c>
    </row>
    <row r="77" spans="1:5" ht="12.75">
      <c r="A77" s="35" t="s">
        <v>57</v>
      </c>
      <c r="E77" s="40" t="s">
        <v>333</v>
      </c>
    </row>
    <row r="78" spans="1:5" ht="12.75">
      <c r="A78" t="s">
        <v>58</v>
      </c>
      <c r="E78" s="39" t="s">
        <v>87</v>
      </c>
    </row>
    <row r="79" spans="1:16" ht="12.75">
      <c r="A79" t="s">
        <v>49</v>
      </c>
      <c r="B79" s="34" t="s">
        <v>169</v>
      </c>
      <c r="C79" s="34" t="s">
        <v>370</v>
      </c>
      <c r="D79" s="35" t="s">
        <v>52</v>
      </c>
      <c r="E79" s="6" t="s">
        <v>371</v>
      </c>
      <c r="F79" s="36" t="s">
        <v>110</v>
      </c>
      <c r="G79" s="37">
        <v>2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86</v>
      </c>
      <c r="O79">
        <f>(M79*21)/100</f>
      </c>
      <c r="P79" t="s">
        <v>27</v>
      </c>
    </row>
    <row r="80" spans="1:5" ht="12.75">
      <c r="A80" s="35" t="s">
        <v>56</v>
      </c>
      <c r="E80" s="39" t="s">
        <v>52</v>
      </c>
    </row>
    <row r="81" spans="1:5" ht="12.75">
      <c r="A81" s="35" t="s">
        <v>57</v>
      </c>
      <c r="E81" s="40" t="s">
        <v>333</v>
      </c>
    </row>
    <row r="82" spans="1:5" ht="12.75">
      <c r="A82" t="s">
        <v>58</v>
      </c>
      <c r="E82" s="39" t="s">
        <v>87</v>
      </c>
    </row>
    <row r="83" spans="1:16" ht="12.75">
      <c r="A83" t="s">
        <v>49</v>
      </c>
      <c r="B83" s="34" t="s">
        <v>172</v>
      </c>
      <c r="C83" s="34" t="s">
        <v>372</v>
      </c>
      <c r="D83" s="35" t="s">
        <v>52</v>
      </c>
      <c r="E83" s="6" t="s">
        <v>373</v>
      </c>
      <c r="F83" s="36" t="s">
        <v>110</v>
      </c>
      <c r="G83" s="37">
        <v>2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86</v>
      </c>
      <c r="O83">
        <f>(M83*21)/100</f>
      </c>
      <c r="P83" t="s">
        <v>27</v>
      </c>
    </row>
    <row r="84" spans="1:5" ht="12.75">
      <c r="A84" s="35" t="s">
        <v>56</v>
      </c>
      <c r="E84" s="39" t="s">
        <v>52</v>
      </c>
    </row>
    <row r="85" spans="1:5" ht="12.75">
      <c r="A85" s="35" t="s">
        <v>57</v>
      </c>
      <c r="E85" s="40" t="s">
        <v>333</v>
      </c>
    </row>
    <row r="86" spans="1:5" ht="12.75">
      <c r="A86" t="s">
        <v>58</v>
      </c>
      <c r="E86" s="39" t="s">
        <v>87</v>
      </c>
    </row>
    <row r="87" spans="1:16" ht="12.75">
      <c r="A87" t="s">
        <v>49</v>
      </c>
      <c r="B87" s="34" t="s">
        <v>175</v>
      </c>
      <c r="C87" s="34" t="s">
        <v>374</v>
      </c>
      <c r="D87" s="35" t="s">
        <v>52</v>
      </c>
      <c r="E87" s="6" t="s">
        <v>375</v>
      </c>
      <c r="F87" s="36" t="s">
        <v>110</v>
      </c>
      <c r="G87" s="37">
        <v>2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86</v>
      </c>
      <c r="O87">
        <f>(M87*21)/100</f>
      </c>
      <c r="P87" t="s">
        <v>27</v>
      </c>
    </row>
    <row r="88" spans="1:5" ht="12.75">
      <c r="A88" s="35" t="s">
        <v>56</v>
      </c>
      <c r="E88" s="39" t="s">
        <v>52</v>
      </c>
    </row>
    <row r="89" spans="1:5" ht="12.75">
      <c r="A89" s="35" t="s">
        <v>57</v>
      </c>
      <c r="E89" s="40" t="s">
        <v>333</v>
      </c>
    </row>
    <row r="90" spans="1:5" ht="12.75">
      <c r="A90" t="s">
        <v>58</v>
      </c>
      <c r="E90" s="39" t="s">
        <v>87</v>
      </c>
    </row>
    <row r="91" spans="1:16" ht="12.75">
      <c r="A91" t="s">
        <v>49</v>
      </c>
      <c r="B91" s="34" t="s">
        <v>178</v>
      </c>
      <c r="C91" s="34" t="s">
        <v>376</v>
      </c>
      <c r="D91" s="35" t="s">
        <v>52</v>
      </c>
      <c r="E91" s="6" t="s">
        <v>377</v>
      </c>
      <c r="F91" s="36" t="s">
        <v>110</v>
      </c>
      <c r="G91" s="37">
        <v>2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86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52</v>
      </c>
    </row>
    <row r="93" spans="1:5" ht="12.75">
      <c r="A93" s="35" t="s">
        <v>57</v>
      </c>
      <c r="E93" s="40" t="s">
        <v>333</v>
      </c>
    </row>
    <row r="94" spans="1:5" ht="12.75">
      <c r="A94" t="s">
        <v>58</v>
      </c>
      <c r="E94" s="39" t="s">
        <v>87</v>
      </c>
    </row>
    <row r="95" spans="1:16" ht="12.75">
      <c r="A95" t="s">
        <v>49</v>
      </c>
      <c r="B95" s="34" t="s">
        <v>181</v>
      </c>
      <c r="C95" s="34" t="s">
        <v>378</v>
      </c>
      <c r="D95" s="35" t="s">
        <v>52</v>
      </c>
      <c r="E95" s="6" t="s">
        <v>379</v>
      </c>
      <c r="F95" s="36" t="s">
        <v>110</v>
      </c>
      <c r="G95" s="37">
        <v>2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86</v>
      </c>
      <c r="O95">
        <f>(M95*21)/100</f>
      </c>
      <c r="P95" t="s">
        <v>27</v>
      </c>
    </row>
    <row r="96" spans="1:5" ht="12.75">
      <c r="A96" s="35" t="s">
        <v>56</v>
      </c>
      <c r="E96" s="39" t="s">
        <v>52</v>
      </c>
    </row>
    <row r="97" spans="1:5" ht="12.75">
      <c r="A97" s="35" t="s">
        <v>57</v>
      </c>
      <c r="E97" s="40" t="s">
        <v>333</v>
      </c>
    </row>
    <row r="98" spans="1:5" ht="12.75">
      <c r="A98" t="s">
        <v>58</v>
      </c>
      <c r="E98" s="39" t="s">
        <v>87</v>
      </c>
    </row>
    <row r="99" spans="1:16" ht="12.75">
      <c r="A99" t="s">
        <v>49</v>
      </c>
      <c r="B99" s="34" t="s">
        <v>184</v>
      </c>
      <c r="C99" s="34" t="s">
        <v>380</v>
      </c>
      <c r="D99" s="35" t="s">
        <v>52</v>
      </c>
      <c r="E99" s="6" t="s">
        <v>381</v>
      </c>
      <c r="F99" s="36" t="s">
        <v>110</v>
      </c>
      <c r="G99" s="37">
        <v>6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86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52</v>
      </c>
    </row>
    <row r="101" spans="1:5" ht="12.75">
      <c r="A101" s="35" t="s">
        <v>57</v>
      </c>
      <c r="E101" s="40" t="s">
        <v>333</v>
      </c>
    </row>
    <row r="102" spans="1:5" ht="12.75">
      <c r="A102" t="s">
        <v>58</v>
      </c>
      <c r="E102" s="39" t="s">
        <v>87</v>
      </c>
    </row>
    <row r="103" spans="1:16" ht="12.75">
      <c r="A103" t="s">
        <v>49</v>
      </c>
      <c r="B103" s="34" t="s">
        <v>187</v>
      </c>
      <c r="C103" s="34" t="s">
        <v>382</v>
      </c>
      <c r="D103" s="35" t="s">
        <v>52</v>
      </c>
      <c r="E103" s="6" t="s">
        <v>383</v>
      </c>
      <c r="F103" s="36" t="s">
        <v>110</v>
      </c>
      <c r="G103" s="37">
        <v>3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86</v>
      </c>
      <c r="O103">
        <f>(M103*21)/100</f>
      </c>
      <c r="P103" t="s">
        <v>27</v>
      </c>
    </row>
    <row r="104" spans="1:5" ht="12.75">
      <c r="A104" s="35" t="s">
        <v>56</v>
      </c>
      <c r="E104" s="39" t="s">
        <v>52</v>
      </c>
    </row>
    <row r="105" spans="1:5" ht="12.75">
      <c r="A105" s="35" t="s">
        <v>57</v>
      </c>
      <c r="E105" s="40" t="s">
        <v>333</v>
      </c>
    </row>
    <row r="106" spans="1:5" ht="12.75">
      <c r="A106" t="s">
        <v>58</v>
      </c>
      <c r="E106" s="39" t="s">
        <v>87</v>
      </c>
    </row>
    <row r="107" spans="1:16" ht="12.75">
      <c r="A107" t="s">
        <v>49</v>
      </c>
      <c r="B107" s="34" t="s">
        <v>190</v>
      </c>
      <c r="C107" s="34" t="s">
        <v>384</v>
      </c>
      <c r="D107" s="35" t="s">
        <v>52</v>
      </c>
      <c r="E107" s="6" t="s">
        <v>385</v>
      </c>
      <c r="F107" s="36" t="s">
        <v>110</v>
      </c>
      <c r="G107" s="37">
        <v>1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86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52</v>
      </c>
    </row>
    <row r="109" spans="1:5" ht="12.75">
      <c r="A109" s="35" t="s">
        <v>57</v>
      </c>
      <c r="E109" s="40" t="s">
        <v>333</v>
      </c>
    </row>
    <row r="110" spans="1:5" ht="12.75">
      <c r="A110" t="s">
        <v>58</v>
      </c>
      <c r="E110" s="39" t="s">
        <v>87</v>
      </c>
    </row>
    <row r="111" spans="1:16" ht="12.75">
      <c r="A111" t="s">
        <v>49</v>
      </c>
      <c r="B111" s="34" t="s">
        <v>193</v>
      </c>
      <c r="C111" s="34" t="s">
        <v>386</v>
      </c>
      <c r="D111" s="35" t="s">
        <v>52</v>
      </c>
      <c r="E111" s="6" t="s">
        <v>387</v>
      </c>
      <c r="F111" s="36" t="s">
        <v>110</v>
      </c>
      <c r="G111" s="37">
        <v>2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86</v>
      </c>
      <c r="O111">
        <f>(M111*21)/100</f>
      </c>
      <c r="P111" t="s">
        <v>27</v>
      </c>
    </row>
    <row r="112" spans="1:5" ht="12.75">
      <c r="A112" s="35" t="s">
        <v>56</v>
      </c>
      <c r="E112" s="39" t="s">
        <v>52</v>
      </c>
    </row>
    <row r="113" spans="1:5" ht="12.75">
      <c r="A113" s="35" t="s">
        <v>57</v>
      </c>
      <c r="E113" s="40" t="s">
        <v>333</v>
      </c>
    </row>
    <row r="114" spans="1:5" ht="12.75">
      <c r="A114" t="s">
        <v>58</v>
      </c>
      <c r="E114" s="39" t="s">
        <v>87</v>
      </c>
    </row>
    <row r="115" spans="1:16" ht="12.75">
      <c r="A115" t="s">
        <v>49</v>
      </c>
      <c r="B115" s="34" t="s">
        <v>196</v>
      </c>
      <c r="C115" s="34" t="s">
        <v>388</v>
      </c>
      <c r="D115" s="35" t="s">
        <v>52</v>
      </c>
      <c r="E115" s="6" t="s">
        <v>389</v>
      </c>
      <c r="F115" s="36" t="s">
        <v>110</v>
      </c>
      <c r="G115" s="37">
        <v>6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86</v>
      </c>
      <c r="O115">
        <f>(M115*21)/100</f>
      </c>
      <c r="P115" t="s">
        <v>27</v>
      </c>
    </row>
    <row r="116" spans="1:5" ht="12.75">
      <c r="A116" s="35" t="s">
        <v>56</v>
      </c>
      <c r="E116" s="39" t="s">
        <v>52</v>
      </c>
    </row>
    <row r="117" spans="1:5" ht="12.75">
      <c r="A117" s="35" t="s">
        <v>57</v>
      </c>
      <c r="E117" s="40" t="s">
        <v>333</v>
      </c>
    </row>
    <row r="118" spans="1:5" ht="12.75">
      <c r="A118" t="s">
        <v>58</v>
      </c>
      <c r="E118" s="39" t="s">
        <v>87</v>
      </c>
    </row>
    <row r="119" spans="1:16" ht="12.75">
      <c r="A119" t="s">
        <v>49</v>
      </c>
      <c r="B119" s="34" t="s">
        <v>199</v>
      </c>
      <c r="C119" s="34" t="s">
        <v>390</v>
      </c>
      <c r="D119" s="35" t="s">
        <v>52</v>
      </c>
      <c r="E119" s="6" t="s">
        <v>391</v>
      </c>
      <c r="F119" s="36" t="s">
        <v>110</v>
      </c>
      <c r="G119" s="37">
        <v>60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86</v>
      </c>
      <c r="O119">
        <f>(M119*21)/100</f>
      </c>
      <c r="P119" t="s">
        <v>27</v>
      </c>
    </row>
    <row r="120" spans="1:5" ht="12.75">
      <c r="A120" s="35" t="s">
        <v>56</v>
      </c>
      <c r="E120" s="39" t="s">
        <v>52</v>
      </c>
    </row>
    <row r="121" spans="1:5" ht="12.75">
      <c r="A121" s="35" t="s">
        <v>57</v>
      </c>
      <c r="E121" s="40" t="s">
        <v>333</v>
      </c>
    </row>
    <row r="122" spans="1:5" ht="12.75">
      <c r="A122" t="s">
        <v>58</v>
      </c>
      <c r="E122" s="39" t="s">
        <v>87</v>
      </c>
    </row>
    <row r="123" spans="1:16" ht="12.75">
      <c r="A123" t="s">
        <v>49</v>
      </c>
      <c r="B123" s="34" t="s">
        <v>202</v>
      </c>
      <c r="C123" s="34" t="s">
        <v>392</v>
      </c>
      <c r="D123" s="35" t="s">
        <v>52</v>
      </c>
      <c r="E123" s="6" t="s">
        <v>393</v>
      </c>
      <c r="F123" s="36" t="s">
        <v>110</v>
      </c>
      <c r="G123" s="37">
        <v>2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86</v>
      </c>
      <c r="O123">
        <f>(M123*21)/100</f>
      </c>
      <c r="P123" t="s">
        <v>27</v>
      </c>
    </row>
    <row r="124" spans="1:5" ht="12.75">
      <c r="A124" s="35" t="s">
        <v>56</v>
      </c>
      <c r="E124" s="39" t="s">
        <v>52</v>
      </c>
    </row>
    <row r="125" spans="1:5" ht="12.75">
      <c r="A125" s="35" t="s">
        <v>57</v>
      </c>
      <c r="E125" s="40" t="s">
        <v>333</v>
      </c>
    </row>
    <row r="126" spans="1:5" ht="12.75">
      <c r="A126" t="s">
        <v>58</v>
      </c>
      <c r="E126" s="39" t="s">
        <v>87</v>
      </c>
    </row>
    <row r="127" spans="1:16" ht="12.75">
      <c r="A127" t="s">
        <v>49</v>
      </c>
      <c r="B127" s="34" t="s">
        <v>205</v>
      </c>
      <c r="C127" s="34" t="s">
        <v>394</v>
      </c>
      <c r="D127" s="35" t="s">
        <v>52</v>
      </c>
      <c r="E127" s="6" t="s">
        <v>395</v>
      </c>
      <c r="F127" s="36" t="s">
        <v>110</v>
      </c>
      <c r="G127" s="37">
        <v>2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86</v>
      </c>
      <c r="O127">
        <f>(M127*21)/100</f>
      </c>
      <c r="P127" t="s">
        <v>27</v>
      </c>
    </row>
    <row r="128" spans="1:5" ht="12.75">
      <c r="A128" s="35" t="s">
        <v>56</v>
      </c>
      <c r="E128" s="39" t="s">
        <v>52</v>
      </c>
    </row>
    <row r="129" spans="1:5" ht="12.75">
      <c r="A129" s="35" t="s">
        <v>57</v>
      </c>
      <c r="E129" s="40" t="s">
        <v>333</v>
      </c>
    </row>
    <row r="130" spans="1:5" ht="12.75">
      <c r="A130" t="s">
        <v>58</v>
      </c>
      <c r="E130" s="39" t="s">
        <v>87</v>
      </c>
    </row>
    <row r="131" spans="1:16" ht="12.75">
      <c r="A131" t="s">
        <v>49</v>
      </c>
      <c r="B131" s="34" t="s">
        <v>208</v>
      </c>
      <c r="C131" s="34" t="s">
        <v>396</v>
      </c>
      <c r="D131" s="35" t="s">
        <v>52</v>
      </c>
      <c r="E131" s="6" t="s">
        <v>397</v>
      </c>
      <c r="F131" s="36" t="s">
        <v>110</v>
      </c>
      <c r="G131" s="37">
        <v>1</v>
      </c>
      <c r="H131" s="36">
        <v>0</v>
      </c>
      <c r="I131" s="36">
        <f>ROUND(G131*H131,6)</f>
      </c>
      <c r="L131" s="38">
        <v>0</v>
      </c>
      <c r="M131" s="32">
        <f>ROUND(ROUND(L131,2)*ROUND(G131,3),2)</f>
      </c>
      <c r="N131" s="36" t="s">
        <v>86</v>
      </c>
      <c r="O131">
        <f>(M131*21)/100</f>
      </c>
      <c r="P131" t="s">
        <v>27</v>
      </c>
    </row>
    <row r="132" spans="1:5" ht="12.75">
      <c r="A132" s="35" t="s">
        <v>56</v>
      </c>
      <c r="E132" s="39" t="s">
        <v>52</v>
      </c>
    </row>
    <row r="133" spans="1:5" ht="12.75">
      <c r="A133" s="35" t="s">
        <v>57</v>
      </c>
      <c r="E133" s="40" t="s">
        <v>333</v>
      </c>
    </row>
    <row r="134" spans="1:5" ht="12.75">
      <c r="A134" t="s">
        <v>58</v>
      </c>
      <c r="E134" s="39" t="s">
        <v>87</v>
      </c>
    </row>
    <row r="135" spans="1:16" ht="12.75">
      <c r="A135" t="s">
        <v>49</v>
      </c>
      <c r="B135" s="34" t="s">
        <v>211</v>
      </c>
      <c r="C135" s="34" t="s">
        <v>398</v>
      </c>
      <c r="D135" s="35" t="s">
        <v>52</v>
      </c>
      <c r="E135" s="6" t="s">
        <v>399</v>
      </c>
      <c r="F135" s="36" t="s">
        <v>110</v>
      </c>
      <c r="G135" s="37">
        <v>2</v>
      </c>
      <c r="H135" s="36">
        <v>0</v>
      </c>
      <c r="I135" s="36">
        <f>ROUND(G135*H135,6)</f>
      </c>
      <c r="L135" s="38">
        <v>0</v>
      </c>
      <c r="M135" s="32">
        <f>ROUND(ROUND(L135,2)*ROUND(G135,3),2)</f>
      </c>
      <c r="N135" s="36" t="s">
        <v>86</v>
      </c>
      <c r="O135">
        <f>(M135*21)/100</f>
      </c>
      <c r="P135" t="s">
        <v>27</v>
      </c>
    </row>
    <row r="136" spans="1:5" ht="12.75">
      <c r="A136" s="35" t="s">
        <v>56</v>
      </c>
      <c r="E136" s="39" t="s">
        <v>52</v>
      </c>
    </row>
    <row r="137" spans="1:5" ht="12.75">
      <c r="A137" s="35" t="s">
        <v>57</v>
      </c>
      <c r="E137" s="40" t="s">
        <v>333</v>
      </c>
    </row>
    <row r="138" spans="1:5" ht="12.75">
      <c r="A138" t="s">
        <v>58</v>
      </c>
      <c r="E138" s="39" t="s">
        <v>87</v>
      </c>
    </row>
    <row r="139" spans="1:16" ht="12.75">
      <c r="A139" t="s">
        <v>49</v>
      </c>
      <c r="B139" s="34" t="s">
        <v>214</v>
      </c>
      <c r="C139" s="34" t="s">
        <v>400</v>
      </c>
      <c r="D139" s="35" t="s">
        <v>52</v>
      </c>
      <c r="E139" s="6" t="s">
        <v>401</v>
      </c>
      <c r="F139" s="36" t="s">
        <v>110</v>
      </c>
      <c r="G139" s="37">
        <v>2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86</v>
      </c>
      <c r="O139">
        <f>(M139*21)/100</f>
      </c>
      <c r="P139" t="s">
        <v>27</v>
      </c>
    </row>
    <row r="140" spans="1:5" ht="12.75">
      <c r="A140" s="35" t="s">
        <v>56</v>
      </c>
      <c r="E140" s="39" t="s">
        <v>52</v>
      </c>
    </row>
    <row r="141" spans="1:5" ht="12.75">
      <c r="A141" s="35" t="s">
        <v>57</v>
      </c>
      <c r="E141" s="40" t="s">
        <v>333</v>
      </c>
    </row>
    <row r="142" spans="1:5" ht="12.75">
      <c r="A142" t="s">
        <v>58</v>
      </c>
      <c r="E142" s="39" t="s">
        <v>87</v>
      </c>
    </row>
    <row r="143" spans="1:16" ht="25.5">
      <c r="A143" t="s">
        <v>49</v>
      </c>
      <c r="B143" s="34" t="s">
        <v>217</v>
      </c>
      <c r="C143" s="34" t="s">
        <v>402</v>
      </c>
      <c r="D143" s="35" t="s">
        <v>52</v>
      </c>
      <c r="E143" s="6" t="s">
        <v>403</v>
      </c>
      <c r="F143" s="36" t="s">
        <v>94</v>
      </c>
      <c r="G143" s="37">
        <v>10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86</v>
      </c>
      <c r="O143">
        <f>(M143*21)/100</f>
      </c>
      <c r="P143" t="s">
        <v>27</v>
      </c>
    </row>
    <row r="144" spans="1:5" ht="12.75">
      <c r="A144" s="35" t="s">
        <v>56</v>
      </c>
      <c r="E144" s="39" t="s">
        <v>52</v>
      </c>
    </row>
    <row r="145" spans="1:5" ht="12.75">
      <c r="A145" s="35" t="s">
        <v>57</v>
      </c>
      <c r="E145" s="40" t="s">
        <v>333</v>
      </c>
    </row>
    <row r="146" spans="1:5" ht="12.75">
      <c r="A146" t="s">
        <v>58</v>
      </c>
      <c r="E146" s="39" t="s">
        <v>87</v>
      </c>
    </row>
    <row r="147" spans="1:16" ht="25.5">
      <c r="A147" t="s">
        <v>49</v>
      </c>
      <c r="B147" s="34" t="s">
        <v>220</v>
      </c>
      <c r="C147" s="34" t="s">
        <v>404</v>
      </c>
      <c r="D147" s="35" t="s">
        <v>52</v>
      </c>
      <c r="E147" s="6" t="s">
        <v>405</v>
      </c>
      <c r="F147" s="36" t="s">
        <v>110</v>
      </c>
      <c r="G147" s="37">
        <v>1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86</v>
      </c>
      <c r="O147">
        <f>(M147*21)/100</f>
      </c>
      <c r="P147" t="s">
        <v>27</v>
      </c>
    </row>
    <row r="148" spans="1:5" ht="12.75">
      <c r="A148" s="35" t="s">
        <v>56</v>
      </c>
      <c r="E148" s="39" t="s">
        <v>52</v>
      </c>
    </row>
    <row r="149" spans="1:5" ht="12.75">
      <c r="A149" s="35" t="s">
        <v>57</v>
      </c>
      <c r="E149" s="40" t="s">
        <v>333</v>
      </c>
    </row>
    <row r="150" spans="1:5" ht="12.75">
      <c r="A150" t="s">
        <v>58</v>
      </c>
      <c r="E150" s="39" t="s">
        <v>87</v>
      </c>
    </row>
    <row r="151" spans="1:16" ht="12.75">
      <c r="A151" t="s">
        <v>49</v>
      </c>
      <c r="B151" s="34" t="s">
        <v>223</v>
      </c>
      <c r="C151" s="34" t="s">
        <v>406</v>
      </c>
      <c r="D151" s="35" t="s">
        <v>52</v>
      </c>
      <c r="E151" s="6" t="s">
        <v>407</v>
      </c>
      <c r="F151" s="36" t="s">
        <v>94</v>
      </c>
      <c r="G151" s="37">
        <v>50</v>
      </c>
      <c r="H151" s="36">
        <v>0</v>
      </c>
      <c r="I151" s="36">
        <f>ROUND(G151*H151,6)</f>
      </c>
      <c r="L151" s="38">
        <v>0</v>
      </c>
      <c r="M151" s="32">
        <f>ROUND(ROUND(L151,2)*ROUND(G151,3),2)</f>
      </c>
      <c r="N151" s="36" t="s">
        <v>86</v>
      </c>
      <c r="O151">
        <f>(M151*21)/100</f>
      </c>
      <c r="P151" t="s">
        <v>27</v>
      </c>
    </row>
    <row r="152" spans="1:5" ht="12.75">
      <c r="A152" s="35" t="s">
        <v>56</v>
      </c>
      <c r="E152" s="39" t="s">
        <v>52</v>
      </c>
    </row>
    <row r="153" spans="1:5" ht="12.75">
      <c r="A153" s="35" t="s">
        <v>57</v>
      </c>
      <c r="E153" s="40" t="s">
        <v>333</v>
      </c>
    </row>
    <row r="154" spans="1:5" ht="12.75">
      <c r="A154" t="s">
        <v>58</v>
      </c>
      <c r="E154" s="39" t="s">
        <v>87</v>
      </c>
    </row>
    <row r="155" spans="1:16" ht="12.75">
      <c r="A155" t="s">
        <v>49</v>
      </c>
      <c r="B155" s="34" t="s">
        <v>226</v>
      </c>
      <c r="C155" s="34" t="s">
        <v>408</v>
      </c>
      <c r="D155" s="35" t="s">
        <v>52</v>
      </c>
      <c r="E155" s="6" t="s">
        <v>409</v>
      </c>
      <c r="F155" s="36" t="s">
        <v>110</v>
      </c>
      <c r="G155" s="37">
        <v>4</v>
      </c>
      <c r="H155" s="36">
        <v>0</v>
      </c>
      <c r="I155" s="36">
        <f>ROUND(G155*H155,6)</f>
      </c>
      <c r="L155" s="38">
        <v>0</v>
      </c>
      <c r="M155" s="32">
        <f>ROUND(ROUND(L155,2)*ROUND(G155,3),2)</f>
      </c>
      <c r="N155" s="36" t="s">
        <v>86</v>
      </c>
      <c r="O155">
        <f>(M155*21)/100</f>
      </c>
      <c r="P155" t="s">
        <v>27</v>
      </c>
    </row>
    <row r="156" spans="1:5" ht="12.75">
      <c r="A156" s="35" t="s">
        <v>56</v>
      </c>
      <c r="E156" s="39" t="s">
        <v>52</v>
      </c>
    </row>
    <row r="157" spans="1:5" ht="12.75">
      <c r="A157" s="35" t="s">
        <v>57</v>
      </c>
      <c r="E157" s="40" t="s">
        <v>333</v>
      </c>
    </row>
    <row r="158" spans="1:5" ht="12.75">
      <c r="A158" t="s">
        <v>58</v>
      </c>
      <c r="E158" s="39" t="s">
        <v>87</v>
      </c>
    </row>
    <row r="159" spans="1:16" ht="12.75">
      <c r="A159" t="s">
        <v>49</v>
      </c>
      <c r="B159" s="34" t="s">
        <v>229</v>
      </c>
      <c r="C159" s="34" t="s">
        <v>410</v>
      </c>
      <c r="D159" s="35" t="s">
        <v>52</v>
      </c>
      <c r="E159" s="6" t="s">
        <v>411</v>
      </c>
      <c r="F159" s="36" t="s">
        <v>110</v>
      </c>
      <c r="G159" s="37">
        <v>4</v>
      </c>
      <c r="H159" s="36">
        <v>0</v>
      </c>
      <c r="I159" s="36">
        <f>ROUND(G159*H159,6)</f>
      </c>
      <c r="L159" s="38">
        <v>0</v>
      </c>
      <c r="M159" s="32">
        <f>ROUND(ROUND(L159,2)*ROUND(G159,3),2)</f>
      </c>
      <c r="N159" s="36" t="s">
        <v>86</v>
      </c>
      <c r="O159">
        <f>(M159*21)/100</f>
      </c>
      <c r="P159" t="s">
        <v>27</v>
      </c>
    </row>
    <row r="160" spans="1:5" ht="12.75">
      <c r="A160" s="35" t="s">
        <v>56</v>
      </c>
      <c r="E160" s="39" t="s">
        <v>52</v>
      </c>
    </row>
    <row r="161" spans="1:5" ht="12.75">
      <c r="A161" s="35" t="s">
        <v>57</v>
      </c>
      <c r="E161" s="40" t="s">
        <v>333</v>
      </c>
    </row>
    <row r="162" spans="1:5" ht="12.75">
      <c r="A162" t="s">
        <v>58</v>
      </c>
      <c r="E162" s="39" t="s">
        <v>87</v>
      </c>
    </row>
    <row r="163" spans="1:16" ht="12.75">
      <c r="A163" t="s">
        <v>49</v>
      </c>
      <c r="B163" s="34" t="s">
        <v>232</v>
      </c>
      <c r="C163" s="34" t="s">
        <v>412</v>
      </c>
      <c r="D163" s="35" t="s">
        <v>52</v>
      </c>
      <c r="E163" s="6" t="s">
        <v>413</v>
      </c>
      <c r="F163" s="36" t="s">
        <v>110</v>
      </c>
      <c r="G163" s="37">
        <v>2</v>
      </c>
      <c r="H163" s="36">
        <v>0</v>
      </c>
      <c r="I163" s="36">
        <f>ROUND(G163*H163,6)</f>
      </c>
      <c r="L163" s="38">
        <v>0</v>
      </c>
      <c r="M163" s="32">
        <f>ROUND(ROUND(L163,2)*ROUND(G163,3),2)</f>
      </c>
      <c r="N163" s="36" t="s">
        <v>86</v>
      </c>
      <c r="O163">
        <f>(M163*21)/100</f>
      </c>
      <c r="P163" t="s">
        <v>27</v>
      </c>
    </row>
    <row r="164" spans="1:5" ht="12.75">
      <c r="A164" s="35" t="s">
        <v>56</v>
      </c>
      <c r="E164" s="39" t="s">
        <v>52</v>
      </c>
    </row>
    <row r="165" spans="1:5" ht="12.75">
      <c r="A165" s="35" t="s">
        <v>57</v>
      </c>
      <c r="E165" s="40" t="s">
        <v>333</v>
      </c>
    </row>
    <row r="166" spans="1:5" ht="12.75">
      <c r="A166" t="s">
        <v>58</v>
      </c>
      <c r="E166" s="39" t="s">
        <v>87</v>
      </c>
    </row>
    <row r="167" spans="1:16" ht="12.75">
      <c r="A167" t="s">
        <v>49</v>
      </c>
      <c r="B167" s="34" t="s">
        <v>235</v>
      </c>
      <c r="C167" s="34" t="s">
        <v>414</v>
      </c>
      <c r="D167" s="35" t="s">
        <v>52</v>
      </c>
      <c r="E167" s="6" t="s">
        <v>415</v>
      </c>
      <c r="F167" s="36" t="s">
        <v>110</v>
      </c>
      <c r="G167" s="37">
        <v>60</v>
      </c>
      <c r="H167" s="36">
        <v>0</v>
      </c>
      <c r="I167" s="36">
        <f>ROUND(G167*H167,6)</f>
      </c>
      <c r="L167" s="38">
        <v>0</v>
      </c>
      <c r="M167" s="32">
        <f>ROUND(ROUND(L167,2)*ROUND(G167,3),2)</f>
      </c>
      <c r="N167" s="36" t="s">
        <v>86</v>
      </c>
      <c r="O167">
        <f>(M167*21)/100</f>
      </c>
      <c r="P167" t="s">
        <v>27</v>
      </c>
    </row>
    <row r="168" spans="1:5" ht="12.75">
      <c r="A168" s="35" t="s">
        <v>56</v>
      </c>
      <c r="E168" s="39" t="s">
        <v>52</v>
      </c>
    </row>
    <row r="169" spans="1:5" ht="12.75">
      <c r="A169" s="35" t="s">
        <v>57</v>
      </c>
      <c r="E169" s="40" t="s">
        <v>333</v>
      </c>
    </row>
    <row r="170" spans="1:5" ht="12.75">
      <c r="A170" t="s">
        <v>58</v>
      </c>
      <c r="E170" s="39" t="s">
        <v>87</v>
      </c>
    </row>
    <row r="171" spans="1:16" ht="25.5">
      <c r="A171" t="s">
        <v>49</v>
      </c>
      <c r="B171" s="34" t="s">
        <v>238</v>
      </c>
      <c r="C171" s="34" t="s">
        <v>416</v>
      </c>
      <c r="D171" s="35" t="s">
        <v>52</v>
      </c>
      <c r="E171" s="6" t="s">
        <v>417</v>
      </c>
      <c r="F171" s="36" t="s">
        <v>110</v>
      </c>
      <c r="G171" s="37">
        <v>15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86</v>
      </c>
      <c r="O171">
        <f>(M171*21)/100</f>
      </c>
      <c r="P171" t="s">
        <v>27</v>
      </c>
    </row>
    <row r="172" spans="1:5" ht="12.75">
      <c r="A172" s="35" t="s">
        <v>56</v>
      </c>
      <c r="E172" s="39" t="s">
        <v>52</v>
      </c>
    </row>
    <row r="173" spans="1:5" ht="12.75">
      <c r="A173" s="35" t="s">
        <v>57</v>
      </c>
      <c r="E173" s="40" t="s">
        <v>333</v>
      </c>
    </row>
    <row r="174" spans="1:5" ht="12.75">
      <c r="A174" t="s">
        <v>58</v>
      </c>
      <c r="E174" s="39" t="s">
        <v>87</v>
      </c>
    </row>
    <row r="175" spans="1:16" ht="25.5">
      <c r="A175" t="s">
        <v>49</v>
      </c>
      <c r="B175" s="34" t="s">
        <v>241</v>
      </c>
      <c r="C175" s="34" t="s">
        <v>418</v>
      </c>
      <c r="D175" s="35" t="s">
        <v>52</v>
      </c>
      <c r="E175" s="6" t="s">
        <v>419</v>
      </c>
      <c r="F175" s="36" t="s">
        <v>363</v>
      </c>
      <c r="G175" s="37">
        <v>15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86</v>
      </c>
      <c r="O175">
        <f>(M175*21)/100</f>
      </c>
      <c r="P175" t="s">
        <v>27</v>
      </c>
    </row>
    <row r="176" spans="1:5" ht="12.75">
      <c r="A176" s="35" t="s">
        <v>56</v>
      </c>
      <c r="E176" s="39" t="s">
        <v>52</v>
      </c>
    </row>
    <row r="177" spans="1:5" ht="12.75">
      <c r="A177" s="35" t="s">
        <v>57</v>
      </c>
      <c r="E177" s="40" t="s">
        <v>333</v>
      </c>
    </row>
    <row r="178" spans="1:5" ht="12.75">
      <c r="A178" t="s">
        <v>58</v>
      </c>
      <c r="E178" s="39" t="s">
        <v>87</v>
      </c>
    </row>
    <row r="179" spans="1:16" ht="12.75">
      <c r="A179" t="s">
        <v>49</v>
      </c>
      <c r="B179" s="34" t="s">
        <v>244</v>
      </c>
      <c r="C179" s="34" t="s">
        <v>420</v>
      </c>
      <c r="D179" s="35" t="s">
        <v>52</v>
      </c>
      <c r="E179" s="6" t="s">
        <v>421</v>
      </c>
      <c r="F179" s="36" t="s">
        <v>422</v>
      </c>
      <c r="G179" s="37">
        <v>24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86</v>
      </c>
      <c r="O179">
        <f>(M179*21)/100</f>
      </c>
      <c r="P179" t="s">
        <v>27</v>
      </c>
    </row>
    <row r="180" spans="1:5" ht="12.75">
      <c r="A180" s="35" t="s">
        <v>56</v>
      </c>
      <c r="E180" s="39" t="s">
        <v>52</v>
      </c>
    </row>
    <row r="181" spans="1:5" ht="12.75">
      <c r="A181" s="35" t="s">
        <v>57</v>
      </c>
      <c r="E181" s="40" t="s">
        <v>333</v>
      </c>
    </row>
    <row r="182" spans="1:5" ht="12.75">
      <c r="A182" t="s">
        <v>58</v>
      </c>
      <c r="E182" s="39" t="s">
        <v>87</v>
      </c>
    </row>
    <row r="183" spans="1:16" ht="12.75">
      <c r="A183" t="s">
        <v>49</v>
      </c>
      <c r="B183" s="34" t="s">
        <v>250</v>
      </c>
      <c r="C183" s="34" t="s">
        <v>423</v>
      </c>
      <c r="D183" s="35" t="s">
        <v>52</v>
      </c>
      <c r="E183" s="6" t="s">
        <v>424</v>
      </c>
      <c r="F183" s="36" t="s">
        <v>110</v>
      </c>
      <c r="G183" s="37">
        <v>48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86</v>
      </c>
      <c r="O183">
        <f>(M183*21)/100</f>
      </c>
      <c r="P183" t="s">
        <v>27</v>
      </c>
    </row>
    <row r="184" spans="1:5" ht="12.75">
      <c r="A184" s="35" t="s">
        <v>56</v>
      </c>
      <c r="E184" s="39" t="s">
        <v>52</v>
      </c>
    </row>
    <row r="185" spans="1:5" ht="12.75">
      <c r="A185" s="35" t="s">
        <v>57</v>
      </c>
      <c r="E185" s="40" t="s">
        <v>333</v>
      </c>
    </row>
    <row r="186" spans="1:5" ht="12.75">
      <c r="A186" t="s">
        <v>58</v>
      </c>
      <c r="E186" s="39" t="s">
        <v>87</v>
      </c>
    </row>
    <row r="187" spans="1:16" ht="12.75">
      <c r="A187" t="s">
        <v>49</v>
      </c>
      <c r="B187" s="34" t="s">
        <v>253</v>
      </c>
      <c r="C187" s="34" t="s">
        <v>425</v>
      </c>
      <c r="D187" s="35" t="s">
        <v>52</v>
      </c>
      <c r="E187" s="6" t="s">
        <v>426</v>
      </c>
      <c r="F187" s="36" t="s">
        <v>110</v>
      </c>
      <c r="G187" s="37">
        <v>48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86</v>
      </c>
      <c r="O187">
        <f>(M187*21)/100</f>
      </c>
      <c r="P187" t="s">
        <v>27</v>
      </c>
    </row>
    <row r="188" spans="1:5" ht="12.75">
      <c r="A188" s="35" t="s">
        <v>56</v>
      </c>
      <c r="E188" s="39" t="s">
        <v>52</v>
      </c>
    </row>
    <row r="189" spans="1:5" ht="12.75">
      <c r="A189" s="35" t="s">
        <v>57</v>
      </c>
      <c r="E189" s="40" t="s">
        <v>333</v>
      </c>
    </row>
    <row r="190" spans="1:5" ht="12.75">
      <c r="A190" t="s">
        <v>58</v>
      </c>
      <c r="E190" s="39" t="s">
        <v>87</v>
      </c>
    </row>
    <row r="191" spans="1:16" ht="12.75">
      <c r="A191" t="s">
        <v>49</v>
      </c>
      <c r="B191" s="34" t="s">
        <v>256</v>
      </c>
      <c r="C191" s="34" t="s">
        <v>427</v>
      </c>
      <c r="D191" s="35" t="s">
        <v>52</v>
      </c>
      <c r="E191" s="6" t="s">
        <v>428</v>
      </c>
      <c r="F191" s="36" t="s">
        <v>110</v>
      </c>
      <c r="G191" s="37">
        <v>12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86</v>
      </c>
      <c r="O191">
        <f>(M191*21)/100</f>
      </c>
      <c r="P191" t="s">
        <v>27</v>
      </c>
    </row>
    <row r="192" spans="1:5" ht="12.75">
      <c r="A192" s="35" t="s">
        <v>56</v>
      </c>
      <c r="E192" s="39" t="s">
        <v>52</v>
      </c>
    </row>
    <row r="193" spans="1:5" ht="12.75">
      <c r="A193" s="35" t="s">
        <v>57</v>
      </c>
      <c r="E193" s="40" t="s">
        <v>333</v>
      </c>
    </row>
    <row r="194" spans="1:5" ht="12.75">
      <c r="A194" t="s">
        <v>58</v>
      </c>
      <c r="E194" s="39" t="s">
        <v>87</v>
      </c>
    </row>
    <row r="195" spans="1:16" ht="12.75">
      <c r="A195" t="s">
        <v>49</v>
      </c>
      <c r="B195" s="34" t="s">
        <v>259</v>
      </c>
      <c r="C195" s="34" t="s">
        <v>429</v>
      </c>
      <c r="D195" s="35" t="s">
        <v>52</v>
      </c>
      <c r="E195" s="6" t="s">
        <v>430</v>
      </c>
      <c r="F195" s="36" t="s">
        <v>110</v>
      </c>
      <c r="G195" s="37">
        <v>12</v>
      </c>
      <c r="H195" s="36">
        <v>0</v>
      </c>
      <c r="I195" s="36">
        <f>ROUND(G195*H195,6)</f>
      </c>
      <c r="L195" s="38">
        <v>0</v>
      </c>
      <c r="M195" s="32">
        <f>ROUND(ROUND(L195,2)*ROUND(G195,3),2)</f>
      </c>
      <c r="N195" s="36" t="s">
        <v>86</v>
      </c>
      <c r="O195">
        <f>(M195*21)/100</f>
      </c>
      <c r="P195" t="s">
        <v>27</v>
      </c>
    </row>
    <row r="196" spans="1:5" ht="12.75">
      <c r="A196" s="35" t="s">
        <v>56</v>
      </c>
      <c r="E196" s="39" t="s">
        <v>52</v>
      </c>
    </row>
    <row r="197" spans="1:5" ht="12.75">
      <c r="A197" s="35" t="s">
        <v>57</v>
      </c>
      <c r="E197" s="40" t="s">
        <v>333</v>
      </c>
    </row>
    <row r="198" spans="1:5" ht="12.75">
      <c r="A198" t="s">
        <v>58</v>
      </c>
      <c r="E198" s="39" t="s">
        <v>87</v>
      </c>
    </row>
    <row r="199" spans="1:16" ht="12.75">
      <c r="A199" t="s">
        <v>49</v>
      </c>
      <c r="B199" s="34" t="s">
        <v>262</v>
      </c>
      <c r="C199" s="34" t="s">
        <v>431</v>
      </c>
      <c r="D199" s="35" t="s">
        <v>52</v>
      </c>
      <c r="E199" s="6" t="s">
        <v>432</v>
      </c>
      <c r="F199" s="36" t="s">
        <v>110</v>
      </c>
      <c r="G199" s="37">
        <v>8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86</v>
      </c>
      <c r="O199">
        <f>(M199*21)/100</f>
      </c>
      <c r="P199" t="s">
        <v>27</v>
      </c>
    </row>
    <row r="200" spans="1:5" ht="12.75">
      <c r="A200" s="35" t="s">
        <v>56</v>
      </c>
      <c r="E200" s="39" t="s">
        <v>52</v>
      </c>
    </row>
    <row r="201" spans="1:5" ht="12.75">
      <c r="A201" s="35" t="s">
        <v>57</v>
      </c>
      <c r="E201" s="40" t="s">
        <v>333</v>
      </c>
    </row>
    <row r="202" spans="1:5" ht="12.75">
      <c r="A202" t="s">
        <v>58</v>
      </c>
      <c r="E202" s="39" t="s">
        <v>87</v>
      </c>
    </row>
    <row r="203" spans="1:16" ht="12.75">
      <c r="A203" t="s">
        <v>49</v>
      </c>
      <c r="B203" s="34" t="s">
        <v>265</v>
      </c>
      <c r="C203" s="34" t="s">
        <v>433</v>
      </c>
      <c r="D203" s="35" t="s">
        <v>52</v>
      </c>
      <c r="E203" s="6" t="s">
        <v>434</v>
      </c>
      <c r="F203" s="36" t="s">
        <v>110</v>
      </c>
      <c r="G203" s="37">
        <v>8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86</v>
      </c>
      <c r="O203">
        <f>(M203*21)/100</f>
      </c>
      <c r="P203" t="s">
        <v>27</v>
      </c>
    </row>
    <row r="204" spans="1:5" ht="12.75">
      <c r="A204" s="35" t="s">
        <v>56</v>
      </c>
      <c r="E204" s="39" t="s">
        <v>52</v>
      </c>
    </row>
    <row r="205" spans="1:5" ht="12.75">
      <c r="A205" s="35" t="s">
        <v>57</v>
      </c>
      <c r="E205" s="40" t="s">
        <v>333</v>
      </c>
    </row>
    <row r="206" spans="1:5" ht="12.75">
      <c r="A206" t="s">
        <v>58</v>
      </c>
      <c r="E206" s="39" t="s">
        <v>87</v>
      </c>
    </row>
    <row r="207" spans="1:16" ht="12.75">
      <c r="A207" t="s">
        <v>49</v>
      </c>
      <c r="B207" s="34" t="s">
        <v>271</v>
      </c>
      <c r="C207" s="34" t="s">
        <v>435</v>
      </c>
      <c r="D207" s="35" t="s">
        <v>52</v>
      </c>
      <c r="E207" s="6" t="s">
        <v>436</v>
      </c>
      <c r="F207" s="36" t="s">
        <v>422</v>
      </c>
      <c r="G207" s="37">
        <v>24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86</v>
      </c>
      <c r="O207">
        <f>(M207*21)/100</f>
      </c>
      <c r="P207" t="s">
        <v>27</v>
      </c>
    </row>
    <row r="208" spans="1:5" ht="12.75">
      <c r="A208" s="35" t="s">
        <v>56</v>
      </c>
      <c r="E208" s="39" t="s">
        <v>52</v>
      </c>
    </row>
    <row r="209" spans="1:5" ht="12.75">
      <c r="A209" s="35" t="s">
        <v>57</v>
      </c>
      <c r="E209" s="40" t="s">
        <v>333</v>
      </c>
    </row>
    <row r="210" spans="1:5" ht="12.75">
      <c r="A210" t="s">
        <v>58</v>
      </c>
      <c r="E210" s="39" t="s">
        <v>87</v>
      </c>
    </row>
    <row r="211" spans="1:13" ht="12.75">
      <c r="A211" t="s">
        <v>46</v>
      </c>
      <c r="C211" s="31" t="s">
        <v>44</v>
      </c>
      <c r="E211" s="33" t="s">
        <v>437</v>
      </c>
      <c r="J211" s="32">
        <f>0</f>
      </c>
      <c r="K211" s="32">
        <f>0</f>
      </c>
      <c r="L211" s="32">
        <f>0+L212+L216+L220+L224+L228+L232+L236+L240+L244+L248+L252+L256+L260+L264+L268+L272+L276+L280+L284+L288+L292</f>
      </c>
      <c r="M211" s="32">
        <f>0+M212+M216+M220+M224+M228+M232+M236+M240+M244+M248+M252+M256+M260+M264+M268+M272+M276+M280+M284+M288+M292</f>
      </c>
    </row>
    <row r="212" spans="1:16" ht="12.75">
      <c r="A212" t="s">
        <v>49</v>
      </c>
      <c r="B212" s="34" t="s">
        <v>50</v>
      </c>
      <c r="C212" s="34" t="s">
        <v>438</v>
      </c>
      <c r="D212" s="35" t="s">
        <v>52</v>
      </c>
      <c r="E212" s="6" t="s">
        <v>439</v>
      </c>
      <c r="F212" s="36" t="s">
        <v>440</v>
      </c>
      <c r="G212" s="37">
        <v>0.09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55</v>
      </c>
      <c r="O212">
        <f>(M212*21)/100</f>
      </c>
      <c r="P212" t="s">
        <v>27</v>
      </c>
    </row>
    <row r="213" spans="1:5" ht="12.75">
      <c r="A213" s="35" t="s">
        <v>56</v>
      </c>
      <c r="E213" s="39" t="s">
        <v>52</v>
      </c>
    </row>
    <row r="214" spans="1:5" ht="12.75">
      <c r="A214" s="35" t="s">
        <v>57</v>
      </c>
      <c r="E214" s="40" t="s">
        <v>333</v>
      </c>
    </row>
    <row r="215" spans="1:5" ht="76.5">
      <c r="A215" t="s">
        <v>58</v>
      </c>
      <c r="E215" s="39" t="s">
        <v>441</v>
      </c>
    </row>
    <row r="216" spans="1:16" ht="12.75">
      <c r="A216" t="s">
        <v>49</v>
      </c>
      <c r="B216" s="34" t="s">
        <v>27</v>
      </c>
      <c r="C216" s="34" t="s">
        <v>442</v>
      </c>
      <c r="D216" s="35" t="s">
        <v>52</v>
      </c>
      <c r="E216" s="6" t="s">
        <v>443</v>
      </c>
      <c r="F216" s="36" t="s">
        <v>444</v>
      </c>
      <c r="G216" s="37">
        <v>50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86</v>
      </c>
      <c r="O216">
        <f>(M216*21)/100</f>
      </c>
      <c r="P216" t="s">
        <v>27</v>
      </c>
    </row>
    <row r="217" spans="1:5" ht="12.75">
      <c r="A217" s="35" t="s">
        <v>56</v>
      </c>
      <c r="E217" s="39" t="s">
        <v>52</v>
      </c>
    </row>
    <row r="218" spans="1:5" ht="12.75">
      <c r="A218" s="35" t="s">
        <v>57</v>
      </c>
      <c r="E218" s="40" t="s">
        <v>333</v>
      </c>
    </row>
    <row r="219" spans="1:5" ht="12.75">
      <c r="A219" t="s">
        <v>58</v>
      </c>
      <c r="E219" s="39" t="s">
        <v>87</v>
      </c>
    </row>
    <row r="220" spans="1:16" ht="12.75">
      <c r="A220" t="s">
        <v>49</v>
      </c>
      <c r="B220" s="34" t="s">
        <v>26</v>
      </c>
      <c r="C220" s="34" t="s">
        <v>445</v>
      </c>
      <c r="D220" s="35" t="s">
        <v>52</v>
      </c>
      <c r="E220" s="6" t="s">
        <v>446</v>
      </c>
      <c r="F220" s="36" t="s">
        <v>444</v>
      </c>
      <c r="G220" s="37">
        <v>50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86</v>
      </c>
      <c r="O220">
        <f>(M220*21)/100</f>
      </c>
      <c r="P220" t="s">
        <v>27</v>
      </c>
    </row>
    <row r="221" spans="1:5" ht="12.75">
      <c r="A221" s="35" t="s">
        <v>56</v>
      </c>
      <c r="E221" s="39" t="s">
        <v>52</v>
      </c>
    </row>
    <row r="222" spans="1:5" ht="12.75">
      <c r="A222" s="35" t="s">
        <v>57</v>
      </c>
      <c r="E222" s="40" t="s">
        <v>333</v>
      </c>
    </row>
    <row r="223" spans="1:5" ht="12.75">
      <c r="A223" t="s">
        <v>58</v>
      </c>
      <c r="E223" s="39" t="s">
        <v>87</v>
      </c>
    </row>
    <row r="224" spans="1:16" ht="12.75">
      <c r="A224" t="s">
        <v>49</v>
      </c>
      <c r="B224" s="34" t="s">
        <v>64</v>
      </c>
      <c r="C224" s="34" t="s">
        <v>447</v>
      </c>
      <c r="D224" s="35" t="s">
        <v>52</v>
      </c>
      <c r="E224" s="6" t="s">
        <v>448</v>
      </c>
      <c r="F224" s="36" t="s">
        <v>85</v>
      </c>
      <c r="G224" s="37">
        <v>8.75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86</v>
      </c>
      <c r="O224">
        <f>(M224*21)/100</f>
      </c>
      <c r="P224" t="s">
        <v>27</v>
      </c>
    </row>
    <row r="225" spans="1:5" ht="12.75">
      <c r="A225" s="35" t="s">
        <v>56</v>
      </c>
      <c r="E225" s="39" t="s">
        <v>52</v>
      </c>
    </row>
    <row r="226" spans="1:5" ht="12.75">
      <c r="A226" s="35" t="s">
        <v>57</v>
      </c>
      <c r="E226" s="40" t="s">
        <v>333</v>
      </c>
    </row>
    <row r="227" spans="1:5" ht="12.75">
      <c r="A227" t="s">
        <v>58</v>
      </c>
      <c r="E227" s="39" t="s">
        <v>87</v>
      </c>
    </row>
    <row r="228" spans="1:16" ht="12.75">
      <c r="A228" t="s">
        <v>49</v>
      </c>
      <c r="B228" s="34" t="s">
        <v>67</v>
      </c>
      <c r="C228" s="34" t="s">
        <v>449</v>
      </c>
      <c r="D228" s="35" t="s">
        <v>52</v>
      </c>
      <c r="E228" s="6" t="s">
        <v>450</v>
      </c>
      <c r="F228" s="36" t="s">
        <v>85</v>
      </c>
      <c r="G228" s="37">
        <v>0.9</v>
      </c>
      <c r="H228" s="36">
        <v>0</v>
      </c>
      <c r="I228" s="36">
        <f>ROUND(G228*H228,6)</f>
      </c>
      <c r="L228" s="38">
        <v>0</v>
      </c>
      <c r="M228" s="32">
        <f>ROUND(ROUND(L228,2)*ROUND(G228,3),2)</f>
      </c>
      <c r="N228" s="36" t="s">
        <v>86</v>
      </c>
      <c r="O228">
        <f>(M228*21)/100</f>
      </c>
      <c r="P228" t="s">
        <v>27</v>
      </c>
    </row>
    <row r="229" spans="1:5" ht="12.75">
      <c r="A229" s="35" t="s">
        <v>56</v>
      </c>
      <c r="E229" s="39" t="s">
        <v>52</v>
      </c>
    </row>
    <row r="230" spans="1:5" ht="12.75">
      <c r="A230" s="35" t="s">
        <v>57</v>
      </c>
      <c r="E230" s="40" t="s">
        <v>333</v>
      </c>
    </row>
    <row r="231" spans="1:5" ht="12.75">
      <c r="A231" t="s">
        <v>58</v>
      </c>
      <c r="E231" s="39" t="s">
        <v>87</v>
      </c>
    </row>
    <row r="232" spans="1:16" ht="12.75">
      <c r="A232" t="s">
        <v>49</v>
      </c>
      <c r="B232" s="34" t="s">
        <v>70</v>
      </c>
      <c r="C232" s="34" t="s">
        <v>451</v>
      </c>
      <c r="D232" s="35" t="s">
        <v>52</v>
      </c>
      <c r="E232" s="6" t="s">
        <v>452</v>
      </c>
      <c r="F232" s="36" t="s">
        <v>85</v>
      </c>
      <c r="G232" s="37">
        <v>26.05</v>
      </c>
      <c r="H232" s="36">
        <v>0</v>
      </c>
      <c r="I232" s="36">
        <f>ROUND(G232*H232,6)</f>
      </c>
      <c r="L232" s="38">
        <v>0</v>
      </c>
      <c r="M232" s="32">
        <f>ROUND(ROUND(L232,2)*ROUND(G232,3),2)</f>
      </c>
      <c r="N232" s="36" t="s">
        <v>86</v>
      </c>
      <c r="O232">
        <f>(M232*21)/100</f>
      </c>
      <c r="P232" t="s">
        <v>27</v>
      </c>
    </row>
    <row r="233" spans="1:5" ht="12.75">
      <c r="A233" s="35" t="s">
        <v>56</v>
      </c>
      <c r="E233" s="39" t="s">
        <v>52</v>
      </c>
    </row>
    <row r="234" spans="1:5" ht="12.75">
      <c r="A234" s="35" t="s">
        <v>57</v>
      </c>
      <c r="E234" s="40" t="s">
        <v>333</v>
      </c>
    </row>
    <row r="235" spans="1:5" ht="12.75">
      <c r="A235" t="s">
        <v>58</v>
      </c>
      <c r="E235" s="39" t="s">
        <v>87</v>
      </c>
    </row>
    <row r="236" spans="1:16" ht="38.25">
      <c r="A236" t="s">
        <v>49</v>
      </c>
      <c r="B236" s="34" t="s">
        <v>73</v>
      </c>
      <c r="C236" s="34" t="s">
        <v>453</v>
      </c>
      <c r="D236" s="35" t="s">
        <v>52</v>
      </c>
      <c r="E236" s="6" t="s">
        <v>454</v>
      </c>
      <c r="F236" s="36" t="s">
        <v>85</v>
      </c>
      <c r="G236" s="37">
        <v>18.2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55</v>
      </c>
      <c r="O236">
        <f>(M236*21)/100</f>
      </c>
      <c r="P236" t="s">
        <v>27</v>
      </c>
    </row>
    <row r="237" spans="1:5" ht="12.75">
      <c r="A237" s="35" t="s">
        <v>56</v>
      </c>
      <c r="E237" s="39" t="s">
        <v>52</v>
      </c>
    </row>
    <row r="238" spans="1:5" ht="12.75">
      <c r="A238" s="35" t="s">
        <v>57</v>
      </c>
      <c r="E238" s="40" t="s">
        <v>333</v>
      </c>
    </row>
    <row r="239" spans="1:5" ht="409.5">
      <c r="A239" t="s">
        <v>58</v>
      </c>
      <c r="E239" s="39" t="s">
        <v>455</v>
      </c>
    </row>
    <row r="240" spans="1:16" ht="25.5">
      <c r="A240" t="s">
        <v>49</v>
      </c>
      <c r="B240" s="34" t="s">
        <v>76</v>
      </c>
      <c r="C240" s="34" t="s">
        <v>456</v>
      </c>
      <c r="D240" s="35" t="s">
        <v>52</v>
      </c>
      <c r="E240" s="6" t="s">
        <v>457</v>
      </c>
      <c r="F240" s="36" t="s">
        <v>110</v>
      </c>
      <c r="G240" s="37">
        <v>6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86</v>
      </c>
      <c r="O240">
        <f>(M240*21)/100</f>
      </c>
      <c r="P240" t="s">
        <v>27</v>
      </c>
    </row>
    <row r="241" spans="1:5" ht="12.75">
      <c r="A241" s="35" t="s">
        <v>56</v>
      </c>
      <c r="E241" s="39" t="s">
        <v>52</v>
      </c>
    </row>
    <row r="242" spans="1:5" ht="12.75">
      <c r="A242" s="35" t="s">
        <v>57</v>
      </c>
      <c r="E242" s="40" t="s">
        <v>333</v>
      </c>
    </row>
    <row r="243" spans="1:5" ht="12.75">
      <c r="A243" t="s">
        <v>58</v>
      </c>
      <c r="E243" s="39" t="s">
        <v>87</v>
      </c>
    </row>
    <row r="244" spans="1:16" ht="12.75">
      <c r="A244" t="s">
        <v>49</v>
      </c>
      <c r="B244" s="34" t="s">
        <v>79</v>
      </c>
      <c r="C244" s="34" t="s">
        <v>458</v>
      </c>
      <c r="D244" s="35" t="s">
        <v>52</v>
      </c>
      <c r="E244" s="6" t="s">
        <v>459</v>
      </c>
      <c r="F244" s="36" t="s">
        <v>110</v>
      </c>
      <c r="G244" s="37">
        <v>1</v>
      </c>
      <c r="H244" s="36">
        <v>0</v>
      </c>
      <c r="I244" s="36">
        <f>ROUND(G244*H244,6)</f>
      </c>
      <c r="L244" s="38">
        <v>0</v>
      </c>
      <c r="M244" s="32">
        <f>ROUND(ROUND(L244,2)*ROUND(G244,3),2)</f>
      </c>
      <c r="N244" s="36" t="s">
        <v>86</v>
      </c>
      <c r="O244">
        <f>(M244*21)/100</f>
      </c>
      <c r="P244" t="s">
        <v>27</v>
      </c>
    </row>
    <row r="245" spans="1:5" ht="12.75">
      <c r="A245" s="35" t="s">
        <v>56</v>
      </c>
      <c r="E245" s="39" t="s">
        <v>52</v>
      </c>
    </row>
    <row r="246" spans="1:5" ht="12.75">
      <c r="A246" s="35" t="s">
        <v>57</v>
      </c>
      <c r="E246" s="40" t="s">
        <v>333</v>
      </c>
    </row>
    <row r="247" spans="1:5" ht="12.75">
      <c r="A247" t="s">
        <v>58</v>
      </c>
      <c r="E247" s="39" t="s">
        <v>87</v>
      </c>
    </row>
    <row r="248" spans="1:16" ht="12.75">
      <c r="A248" t="s">
        <v>49</v>
      </c>
      <c r="B248" s="34" t="s">
        <v>82</v>
      </c>
      <c r="C248" s="34" t="s">
        <v>96</v>
      </c>
      <c r="D248" s="35" t="s">
        <v>52</v>
      </c>
      <c r="E248" s="6" t="s">
        <v>97</v>
      </c>
      <c r="F248" s="36" t="s">
        <v>94</v>
      </c>
      <c r="G248" s="37">
        <v>90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86</v>
      </c>
      <c r="O248">
        <f>(M248*21)/100</f>
      </c>
      <c r="P248" t="s">
        <v>27</v>
      </c>
    </row>
    <row r="249" spans="1:5" ht="12.75">
      <c r="A249" s="35" t="s">
        <v>56</v>
      </c>
      <c r="E249" s="39" t="s">
        <v>52</v>
      </c>
    </row>
    <row r="250" spans="1:5" ht="12.75">
      <c r="A250" s="35" t="s">
        <v>57</v>
      </c>
      <c r="E250" s="40" t="s">
        <v>333</v>
      </c>
    </row>
    <row r="251" spans="1:5" ht="12.75">
      <c r="A251" t="s">
        <v>58</v>
      </c>
      <c r="E251" s="39" t="s">
        <v>87</v>
      </c>
    </row>
    <row r="252" spans="1:16" ht="25.5">
      <c r="A252" t="s">
        <v>49</v>
      </c>
      <c r="B252" s="34" t="s">
        <v>88</v>
      </c>
      <c r="C252" s="34" t="s">
        <v>460</v>
      </c>
      <c r="D252" s="35" t="s">
        <v>52</v>
      </c>
      <c r="E252" s="6" t="s">
        <v>461</v>
      </c>
      <c r="F252" s="36" t="s">
        <v>94</v>
      </c>
      <c r="G252" s="37">
        <v>90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86</v>
      </c>
      <c r="O252">
        <f>(M252*21)/100</f>
      </c>
      <c r="P252" t="s">
        <v>27</v>
      </c>
    </row>
    <row r="253" spans="1:5" ht="12.75">
      <c r="A253" s="35" t="s">
        <v>56</v>
      </c>
      <c r="E253" s="39" t="s">
        <v>52</v>
      </c>
    </row>
    <row r="254" spans="1:5" ht="12.75">
      <c r="A254" s="35" t="s">
        <v>57</v>
      </c>
      <c r="E254" s="40" t="s">
        <v>333</v>
      </c>
    </row>
    <row r="255" spans="1:5" ht="12.75">
      <c r="A255" t="s">
        <v>58</v>
      </c>
      <c r="E255" s="39" t="s">
        <v>87</v>
      </c>
    </row>
    <row r="256" spans="1:16" ht="12.75">
      <c r="A256" t="s">
        <v>49</v>
      </c>
      <c r="B256" s="34" t="s">
        <v>91</v>
      </c>
      <c r="C256" s="34" t="s">
        <v>102</v>
      </c>
      <c r="D256" s="35" t="s">
        <v>52</v>
      </c>
      <c r="E256" s="6" t="s">
        <v>103</v>
      </c>
      <c r="F256" s="36" t="s">
        <v>94</v>
      </c>
      <c r="G256" s="37">
        <v>50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86</v>
      </c>
      <c r="O256">
        <f>(M256*21)/100</f>
      </c>
      <c r="P256" t="s">
        <v>27</v>
      </c>
    </row>
    <row r="257" spans="1:5" ht="12.75">
      <c r="A257" s="35" t="s">
        <v>56</v>
      </c>
      <c r="E257" s="39" t="s">
        <v>52</v>
      </c>
    </row>
    <row r="258" spans="1:5" ht="12.75">
      <c r="A258" s="35" t="s">
        <v>57</v>
      </c>
      <c r="E258" s="40" t="s">
        <v>333</v>
      </c>
    </row>
    <row r="259" spans="1:5" ht="12.75">
      <c r="A259" t="s">
        <v>58</v>
      </c>
      <c r="E259" s="39" t="s">
        <v>87</v>
      </c>
    </row>
    <row r="260" spans="1:16" ht="12.75">
      <c r="A260" t="s">
        <v>49</v>
      </c>
      <c r="B260" s="34" t="s">
        <v>95</v>
      </c>
      <c r="C260" s="34" t="s">
        <v>462</v>
      </c>
      <c r="D260" s="35" t="s">
        <v>52</v>
      </c>
      <c r="E260" s="6" t="s">
        <v>463</v>
      </c>
      <c r="F260" s="36" t="s">
        <v>94</v>
      </c>
      <c r="G260" s="37">
        <v>50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86</v>
      </c>
      <c r="O260">
        <f>(M260*21)/100</f>
      </c>
      <c r="P260" t="s">
        <v>27</v>
      </c>
    </row>
    <row r="261" spans="1:5" ht="12.75">
      <c r="A261" s="35" t="s">
        <v>56</v>
      </c>
      <c r="E261" s="39" t="s">
        <v>52</v>
      </c>
    </row>
    <row r="262" spans="1:5" ht="12.75">
      <c r="A262" s="35" t="s">
        <v>57</v>
      </c>
      <c r="E262" s="40" t="s">
        <v>333</v>
      </c>
    </row>
    <row r="263" spans="1:5" ht="12.75">
      <c r="A263" t="s">
        <v>58</v>
      </c>
      <c r="E263" s="39" t="s">
        <v>87</v>
      </c>
    </row>
    <row r="264" spans="1:16" ht="25.5">
      <c r="A264" t="s">
        <v>49</v>
      </c>
      <c r="B264" s="34" t="s">
        <v>98</v>
      </c>
      <c r="C264" s="34" t="s">
        <v>464</v>
      </c>
      <c r="D264" s="35" t="s">
        <v>52</v>
      </c>
      <c r="E264" s="6" t="s">
        <v>465</v>
      </c>
      <c r="F264" s="36" t="s">
        <v>110</v>
      </c>
      <c r="G264" s="37">
        <v>4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86</v>
      </c>
      <c r="O264">
        <f>(M264*21)/100</f>
      </c>
      <c r="P264" t="s">
        <v>27</v>
      </c>
    </row>
    <row r="265" spans="1:5" ht="12.75">
      <c r="A265" s="35" t="s">
        <v>56</v>
      </c>
      <c r="E265" s="39" t="s">
        <v>52</v>
      </c>
    </row>
    <row r="266" spans="1:5" ht="12.75">
      <c r="A266" s="35" t="s">
        <v>57</v>
      </c>
      <c r="E266" s="40" t="s">
        <v>333</v>
      </c>
    </row>
    <row r="267" spans="1:5" ht="12.75">
      <c r="A267" t="s">
        <v>58</v>
      </c>
      <c r="E267" s="39" t="s">
        <v>87</v>
      </c>
    </row>
    <row r="268" spans="1:16" ht="25.5">
      <c r="A268" t="s">
        <v>49</v>
      </c>
      <c r="B268" s="34" t="s">
        <v>101</v>
      </c>
      <c r="C268" s="34" t="s">
        <v>466</v>
      </c>
      <c r="D268" s="35" t="s">
        <v>52</v>
      </c>
      <c r="E268" s="6" t="s">
        <v>467</v>
      </c>
      <c r="F268" s="36" t="s">
        <v>110</v>
      </c>
      <c r="G268" s="37">
        <v>4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86</v>
      </c>
      <c r="O268">
        <f>(M268*21)/100</f>
      </c>
      <c r="P268" t="s">
        <v>27</v>
      </c>
    </row>
    <row r="269" spans="1:5" ht="12.75">
      <c r="A269" s="35" t="s">
        <v>56</v>
      </c>
      <c r="E269" s="39" t="s">
        <v>52</v>
      </c>
    </row>
    <row r="270" spans="1:5" ht="12.75">
      <c r="A270" s="35" t="s">
        <v>57</v>
      </c>
      <c r="E270" s="40" t="s">
        <v>333</v>
      </c>
    </row>
    <row r="271" spans="1:5" ht="12.75">
      <c r="A271" t="s">
        <v>58</v>
      </c>
      <c r="E271" s="39" t="s">
        <v>87</v>
      </c>
    </row>
    <row r="272" spans="1:16" ht="25.5">
      <c r="A272" t="s">
        <v>49</v>
      </c>
      <c r="B272" s="34" t="s">
        <v>104</v>
      </c>
      <c r="C272" s="34" t="s">
        <v>468</v>
      </c>
      <c r="D272" s="35" t="s">
        <v>52</v>
      </c>
      <c r="E272" s="6" t="s">
        <v>469</v>
      </c>
      <c r="F272" s="36" t="s">
        <v>110</v>
      </c>
      <c r="G272" s="37">
        <v>8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86</v>
      </c>
      <c r="O272">
        <f>(M272*21)/100</f>
      </c>
      <c r="P272" t="s">
        <v>27</v>
      </c>
    </row>
    <row r="273" spans="1:5" ht="12.75">
      <c r="A273" s="35" t="s">
        <v>56</v>
      </c>
      <c r="E273" s="39" t="s">
        <v>52</v>
      </c>
    </row>
    <row r="274" spans="1:5" ht="12.75">
      <c r="A274" s="35" t="s">
        <v>57</v>
      </c>
      <c r="E274" s="40" t="s">
        <v>333</v>
      </c>
    </row>
    <row r="275" spans="1:5" ht="12.75">
      <c r="A275" t="s">
        <v>58</v>
      </c>
      <c r="E275" s="39" t="s">
        <v>87</v>
      </c>
    </row>
    <row r="276" spans="1:16" ht="12.75">
      <c r="A276" t="s">
        <v>49</v>
      </c>
      <c r="B276" s="34" t="s">
        <v>107</v>
      </c>
      <c r="C276" s="34" t="s">
        <v>105</v>
      </c>
      <c r="D276" s="35" t="s">
        <v>52</v>
      </c>
      <c r="E276" s="6" t="s">
        <v>106</v>
      </c>
      <c r="F276" s="36" t="s">
        <v>94</v>
      </c>
      <c r="G276" s="37">
        <v>90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86</v>
      </c>
      <c r="O276">
        <f>(M276*21)/100</f>
      </c>
      <c r="P276" t="s">
        <v>27</v>
      </c>
    </row>
    <row r="277" spans="1:5" ht="12.75">
      <c r="A277" s="35" t="s">
        <v>56</v>
      </c>
      <c r="E277" s="39" t="s">
        <v>52</v>
      </c>
    </row>
    <row r="278" spans="1:5" ht="12.75">
      <c r="A278" s="35" t="s">
        <v>57</v>
      </c>
      <c r="E278" s="40" t="s">
        <v>333</v>
      </c>
    </row>
    <row r="279" spans="1:5" ht="12.75">
      <c r="A279" t="s">
        <v>58</v>
      </c>
      <c r="E279" s="39" t="s">
        <v>87</v>
      </c>
    </row>
    <row r="280" spans="1:16" ht="12.75">
      <c r="A280" t="s">
        <v>49</v>
      </c>
      <c r="B280" s="34" t="s">
        <v>111</v>
      </c>
      <c r="C280" s="34" t="s">
        <v>96</v>
      </c>
      <c r="D280" s="35" t="s">
        <v>50</v>
      </c>
      <c r="E280" s="6" t="s">
        <v>97</v>
      </c>
      <c r="F280" s="36" t="s">
        <v>94</v>
      </c>
      <c r="G280" s="37">
        <v>90</v>
      </c>
      <c r="H280" s="36">
        <v>0</v>
      </c>
      <c r="I280" s="36">
        <f>ROUND(G280*H280,6)</f>
      </c>
      <c r="L280" s="38">
        <v>0</v>
      </c>
      <c r="M280" s="32">
        <f>ROUND(ROUND(L280,2)*ROUND(G280,3),2)</f>
      </c>
      <c r="N280" s="36" t="s">
        <v>86</v>
      </c>
      <c r="O280">
        <f>(M280*21)/100</f>
      </c>
      <c r="P280" t="s">
        <v>27</v>
      </c>
    </row>
    <row r="281" spans="1:5" ht="12.75">
      <c r="A281" s="35" t="s">
        <v>56</v>
      </c>
      <c r="E281" s="39" t="s">
        <v>52</v>
      </c>
    </row>
    <row r="282" spans="1:5" ht="12.75">
      <c r="A282" s="35" t="s">
        <v>57</v>
      </c>
      <c r="E282" s="40" t="s">
        <v>333</v>
      </c>
    </row>
    <row r="283" spans="1:5" ht="12.75">
      <c r="A283" t="s">
        <v>58</v>
      </c>
      <c r="E283" s="39" t="s">
        <v>87</v>
      </c>
    </row>
    <row r="284" spans="1:16" ht="25.5">
      <c r="A284" t="s">
        <v>49</v>
      </c>
      <c r="B284" s="34" t="s">
        <v>117</v>
      </c>
      <c r="C284" s="34" t="s">
        <v>470</v>
      </c>
      <c r="D284" s="35" t="s">
        <v>52</v>
      </c>
      <c r="E284" s="6" t="s">
        <v>471</v>
      </c>
      <c r="F284" s="36" t="s">
        <v>110</v>
      </c>
      <c r="G284" s="37">
        <v>2</v>
      </c>
      <c r="H284" s="36">
        <v>0</v>
      </c>
      <c r="I284" s="36">
        <f>ROUND(G284*H284,6)</f>
      </c>
      <c r="L284" s="38">
        <v>0</v>
      </c>
      <c r="M284" s="32">
        <f>ROUND(ROUND(L284,2)*ROUND(G284,3),2)</f>
      </c>
      <c r="N284" s="36" t="s">
        <v>86</v>
      </c>
      <c r="O284">
        <f>(M284*21)/100</f>
      </c>
      <c r="P284" t="s">
        <v>27</v>
      </c>
    </row>
    <row r="285" spans="1:5" ht="12.75">
      <c r="A285" s="35" t="s">
        <v>56</v>
      </c>
      <c r="E285" s="39" t="s">
        <v>52</v>
      </c>
    </row>
    <row r="286" spans="1:5" ht="12.75">
      <c r="A286" s="35" t="s">
        <v>57</v>
      </c>
      <c r="E286" s="40" t="s">
        <v>333</v>
      </c>
    </row>
    <row r="287" spans="1:5" ht="12.75">
      <c r="A287" t="s">
        <v>58</v>
      </c>
      <c r="E287" s="39" t="s">
        <v>87</v>
      </c>
    </row>
    <row r="288" spans="1:16" ht="25.5">
      <c r="A288" t="s">
        <v>49</v>
      </c>
      <c r="B288" s="34" t="s">
        <v>120</v>
      </c>
      <c r="C288" s="34" t="s">
        <v>472</v>
      </c>
      <c r="D288" s="35" t="s">
        <v>52</v>
      </c>
      <c r="E288" s="6" t="s">
        <v>473</v>
      </c>
      <c r="F288" s="36" t="s">
        <v>440</v>
      </c>
      <c r="G288" s="37">
        <v>0.09</v>
      </c>
      <c r="H288" s="36">
        <v>0</v>
      </c>
      <c r="I288" s="36">
        <f>ROUND(G288*H288,6)</f>
      </c>
      <c r="L288" s="38">
        <v>0</v>
      </c>
      <c r="M288" s="32">
        <f>ROUND(ROUND(L288,2)*ROUND(G288,3),2)</f>
      </c>
      <c r="N288" s="36" t="s">
        <v>55</v>
      </c>
      <c r="O288">
        <f>(M288*21)/100</f>
      </c>
      <c r="P288" t="s">
        <v>27</v>
      </c>
    </row>
    <row r="289" spans="1:5" ht="12.75">
      <c r="A289" s="35" t="s">
        <v>56</v>
      </c>
      <c r="E289" s="39" t="s">
        <v>52</v>
      </c>
    </row>
    <row r="290" spans="1:5" ht="12.75">
      <c r="A290" s="35" t="s">
        <v>57</v>
      </c>
      <c r="E290" s="40" t="s">
        <v>333</v>
      </c>
    </row>
    <row r="291" spans="1:5" ht="89.25">
      <c r="A291" t="s">
        <v>58</v>
      </c>
      <c r="E291" s="39" t="s">
        <v>474</v>
      </c>
    </row>
    <row r="292" spans="1:16" ht="12.75">
      <c r="A292" t="s">
        <v>49</v>
      </c>
      <c r="B292" s="34" t="s">
        <v>123</v>
      </c>
      <c r="C292" s="34" t="s">
        <v>475</v>
      </c>
      <c r="D292" s="35" t="s">
        <v>52</v>
      </c>
      <c r="E292" s="6" t="s">
        <v>476</v>
      </c>
      <c r="F292" s="36" t="s">
        <v>440</v>
      </c>
      <c r="G292" s="37">
        <v>0.09</v>
      </c>
      <c r="H292" s="36">
        <v>0</v>
      </c>
      <c r="I292" s="36">
        <f>ROUND(G292*H292,6)</f>
      </c>
      <c r="L292" s="38">
        <v>0</v>
      </c>
      <c r="M292" s="32">
        <f>ROUND(ROUND(L292,2)*ROUND(G292,3),2)</f>
      </c>
      <c r="N292" s="36" t="s">
        <v>55</v>
      </c>
      <c r="O292">
        <f>(M292*21)/100</f>
      </c>
      <c r="P292" t="s">
        <v>27</v>
      </c>
    </row>
    <row r="293" spans="1:5" ht="12.75">
      <c r="A293" s="35" t="s">
        <v>56</v>
      </c>
      <c r="E293" s="39" t="s">
        <v>52</v>
      </c>
    </row>
    <row r="294" spans="1:5" ht="12.75">
      <c r="A294" s="35" t="s">
        <v>57</v>
      </c>
      <c r="E294" s="40" t="s">
        <v>333</v>
      </c>
    </row>
    <row r="295" spans="1:5" ht="89.25">
      <c r="A295" t="s">
        <v>58</v>
      </c>
      <c r="E295" s="39" t="s">
        <v>477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324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324</v>
      </c>
      <c r="E4" s="26" t="s">
        <v>325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COUNTIFS(L8:L424,"=0",A8:A424,"P")+COUNTIFS(L8:L424,"",A8:A424,"P")+SUM(Q8:Q424)</f>
      </c>
    </row>
    <row r="8" spans="1:13" ht="12.75">
      <c r="A8" t="s">
        <v>44</v>
      </c>
      <c r="C8" s="28" t="s">
        <v>480</v>
      </c>
      <c r="E8" s="30" t="s">
        <v>479</v>
      </c>
      <c r="J8" s="29">
        <f>0+J9+J138+J247</f>
      </c>
      <c r="K8" s="29">
        <f>0+K9+K138+K247</f>
      </c>
      <c r="L8" s="29">
        <f>0+L9+L138+L247</f>
      </c>
      <c r="M8" s="29">
        <f>0+M9+M138+M247</f>
      </c>
    </row>
    <row r="9" spans="1:13" ht="12.75">
      <c r="A9" t="s">
        <v>46</v>
      </c>
      <c r="C9" s="31" t="s">
        <v>50</v>
      </c>
      <c r="E9" s="33" t="s">
        <v>481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0+L10+L14+L18+L22+L26+L30+L34+L38+L42+L46+L50+L54+L58+L62+L66+L70+L74+L78+L82+L86+L90+L94+L98+L102+L106+L110+L114+L118+L122+L126+L130+L134</f>
      </c>
      <c r="M9" s="32">
        <f>0+M10+M14+M18+M22+M26+M30+M34+M38+M42+M46+M50+M54+M58+M62+M66+M70+M74+M78+M82+M86+M90+M94+M98+M102+M106+M110+M114+M118+M122+M126+M130+M134</f>
      </c>
    </row>
    <row r="10" spans="1:16" ht="25.5">
      <c r="A10" t="s">
        <v>49</v>
      </c>
      <c r="B10" s="34" t="s">
        <v>50</v>
      </c>
      <c r="C10" s="34" t="s">
        <v>482</v>
      </c>
      <c r="D10" s="35" t="s">
        <v>52</v>
      </c>
      <c r="E10" s="6" t="s">
        <v>483</v>
      </c>
      <c r="F10" s="36" t="s">
        <v>110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484</v>
      </c>
    </row>
    <row r="12" spans="1:5" ht="12.75">
      <c r="A12" s="35" t="s">
        <v>57</v>
      </c>
      <c r="E12" s="40" t="s">
        <v>333</v>
      </c>
    </row>
    <row r="13" spans="1:5" ht="114.75">
      <c r="A13" t="s">
        <v>58</v>
      </c>
      <c r="E13" s="39" t="s">
        <v>485</v>
      </c>
    </row>
    <row r="14" spans="1:16" ht="12.75">
      <c r="A14" t="s">
        <v>49</v>
      </c>
      <c r="B14" s="34" t="s">
        <v>27</v>
      </c>
      <c r="C14" s="34" t="s">
        <v>486</v>
      </c>
      <c r="D14" s="35" t="s">
        <v>52</v>
      </c>
      <c r="E14" s="6" t="s">
        <v>487</v>
      </c>
      <c r="F14" s="36" t="s">
        <v>110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333</v>
      </c>
    </row>
    <row r="17" spans="1:5" ht="12.75">
      <c r="A17" t="s">
        <v>58</v>
      </c>
      <c r="E17" s="39" t="s">
        <v>87</v>
      </c>
    </row>
    <row r="18" spans="1:16" ht="12.75">
      <c r="A18" t="s">
        <v>49</v>
      </c>
      <c r="B18" s="34" t="s">
        <v>26</v>
      </c>
      <c r="C18" s="34" t="s">
        <v>488</v>
      </c>
      <c r="D18" s="35" t="s">
        <v>52</v>
      </c>
      <c r="E18" s="6" t="s">
        <v>489</v>
      </c>
      <c r="F18" s="36" t="s">
        <v>110</v>
      </c>
      <c r="G18" s="37">
        <v>4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333</v>
      </c>
    </row>
    <row r="21" spans="1:5" ht="114.75">
      <c r="A21" t="s">
        <v>58</v>
      </c>
      <c r="E21" s="39" t="s">
        <v>485</v>
      </c>
    </row>
    <row r="22" spans="1:16" ht="12.75">
      <c r="A22" t="s">
        <v>49</v>
      </c>
      <c r="B22" s="34" t="s">
        <v>64</v>
      </c>
      <c r="C22" s="34" t="s">
        <v>490</v>
      </c>
      <c r="D22" s="35" t="s">
        <v>52</v>
      </c>
      <c r="E22" s="6" t="s">
        <v>491</v>
      </c>
      <c r="F22" s="36" t="s">
        <v>110</v>
      </c>
      <c r="G22" s="37">
        <v>4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333</v>
      </c>
    </row>
    <row r="25" spans="1:5" ht="63.75">
      <c r="A25" t="s">
        <v>58</v>
      </c>
      <c r="E25" s="39" t="s">
        <v>492</v>
      </c>
    </row>
    <row r="26" spans="1:16" ht="12.75">
      <c r="A26" t="s">
        <v>49</v>
      </c>
      <c r="B26" s="34" t="s">
        <v>67</v>
      </c>
      <c r="C26" s="34" t="s">
        <v>493</v>
      </c>
      <c r="D26" s="35" t="s">
        <v>52</v>
      </c>
      <c r="E26" s="6" t="s">
        <v>494</v>
      </c>
      <c r="F26" s="36" t="s">
        <v>110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86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57</v>
      </c>
      <c r="E28" s="40" t="s">
        <v>333</v>
      </c>
    </row>
    <row r="29" spans="1:5" ht="12.75">
      <c r="A29" t="s">
        <v>58</v>
      </c>
      <c r="E29" s="39" t="s">
        <v>87</v>
      </c>
    </row>
    <row r="30" spans="1:16" ht="12.75">
      <c r="A30" t="s">
        <v>49</v>
      </c>
      <c r="B30" s="34" t="s">
        <v>70</v>
      </c>
      <c r="C30" s="34" t="s">
        <v>495</v>
      </c>
      <c r="D30" s="35" t="s">
        <v>52</v>
      </c>
      <c r="E30" s="6" t="s">
        <v>496</v>
      </c>
      <c r="F30" s="36" t="s">
        <v>110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86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57</v>
      </c>
      <c r="E32" s="40" t="s">
        <v>333</v>
      </c>
    </row>
    <row r="33" spans="1:5" ht="12.75">
      <c r="A33" t="s">
        <v>58</v>
      </c>
      <c r="E33" s="39" t="s">
        <v>87</v>
      </c>
    </row>
    <row r="34" spans="1:16" ht="12.75">
      <c r="A34" t="s">
        <v>49</v>
      </c>
      <c r="B34" s="34" t="s">
        <v>73</v>
      </c>
      <c r="C34" s="34" t="s">
        <v>386</v>
      </c>
      <c r="D34" s="35" t="s">
        <v>52</v>
      </c>
      <c r="E34" s="6" t="s">
        <v>387</v>
      </c>
      <c r="F34" s="36" t="s">
        <v>110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86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57</v>
      </c>
      <c r="E36" s="40" t="s">
        <v>333</v>
      </c>
    </row>
    <row r="37" spans="1:5" ht="12.75">
      <c r="A37" t="s">
        <v>58</v>
      </c>
      <c r="E37" s="39" t="s">
        <v>87</v>
      </c>
    </row>
    <row r="38" spans="1:16" ht="12.75">
      <c r="A38" t="s">
        <v>49</v>
      </c>
      <c r="B38" s="34" t="s">
        <v>76</v>
      </c>
      <c r="C38" s="34" t="s">
        <v>497</v>
      </c>
      <c r="D38" s="35" t="s">
        <v>52</v>
      </c>
      <c r="E38" s="6" t="s">
        <v>498</v>
      </c>
      <c r="F38" s="36" t="s">
        <v>110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86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57</v>
      </c>
      <c r="E40" s="40" t="s">
        <v>333</v>
      </c>
    </row>
    <row r="41" spans="1:5" ht="12.75">
      <c r="A41" t="s">
        <v>58</v>
      </c>
      <c r="E41" s="39" t="s">
        <v>87</v>
      </c>
    </row>
    <row r="42" spans="1:16" ht="12.75">
      <c r="A42" t="s">
        <v>49</v>
      </c>
      <c r="B42" s="34" t="s">
        <v>79</v>
      </c>
      <c r="C42" s="34" t="s">
        <v>382</v>
      </c>
      <c r="D42" s="35" t="s">
        <v>52</v>
      </c>
      <c r="E42" s="6" t="s">
        <v>383</v>
      </c>
      <c r="F42" s="36" t="s">
        <v>110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86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57</v>
      </c>
      <c r="E44" s="40" t="s">
        <v>333</v>
      </c>
    </row>
    <row r="45" spans="1:5" ht="12.75">
      <c r="A45" t="s">
        <v>58</v>
      </c>
      <c r="E45" s="39" t="s">
        <v>87</v>
      </c>
    </row>
    <row r="46" spans="1:16" ht="12.75">
      <c r="A46" t="s">
        <v>49</v>
      </c>
      <c r="B46" s="34" t="s">
        <v>82</v>
      </c>
      <c r="C46" s="34" t="s">
        <v>499</v>
      </c>
      <c r="D46" s="35" t="s">
        <v>52</v>
      </c>
      <c r="E46" s="6" t="s">
        <v>500</v>
      </c>
      <c r="F46" s="36" t="s">
        <v>110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86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57</v>
      </c>
      <c r="E48" s="40" t="s">
        <v>333</v>
      </c>
    </row>
    <row r="49" spans="1:5" ht="12.75">
      <c r="A49" t="s">
        <v>58</v>
      </c>
      <c r="E49" s="39" t="s">
        <v>87</v>
      </c>
    </row>
    <row r="50" spans="1:16" ht="12.75">
      <c r="A50" t="s">
        <v>49</v>
      </c>
      <c r="B50" s="34" t="s">
        <v>88</v>
      </c>
      <c r="C50" s="34" t="s">
        <v>400</v>
      </c>
      <c r="D50" s="35" t="s">
        <v>52</v>
      </c>
      <c r="E50" s="6" t="s">
        <v>401</v>
      </c>
      <c r="F50" s="36" t="s">
        <v>110</v>
      </c>
      <c r="G50" s="37">
        <v>10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86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57</v>
      </c>
      <c r="E52" s="40" t="s">
        <v>333</v>
      </c>
    </row>
    <row r="53" spans="1:5" ht="12.75">
      <c r="A53" t="s">
        <v>58</v>
      </c>
      <c r="E53" s="39" t="s">
        <v>87</v>
      </c>
    </row>
    <row r="54" spans="1:16" ht="12.75">
      <c r="A54" t="s">
        <v>49</v>
      </c>
      <c r="B54" s="34" t="s">
        <v>91</v>
      </c>
      <c r="C54" s="34" t="s">
        <v>501</v>
      </c>
      <c r="D54" s="35" t="s">
        <v>52</v>
      </c>
      <c r="E54" s="6" t="s">
        <v>502</v>
      </c>
      <c r="F54" s="36" t="s">
        <v>110</v>
      </c>
      <c r="G54" s="37">
        <v>2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57</v>
      </c>
      <c r="E56" s="40" t="s">
        <v>333</v>
      </c>
    </row>
    <row r="57" spans="1:5" ht="114.75">
      <c r="A57" t="s">
        <v>58</v>
      </c>
      <c r="E57" s="39" t="s">
        <v>485</v>
      </c>
    </row>
    <row r="58" spans="1:16" ht="12.75">
      <c r="A58" t="s">
        <v>49</v>
      </c>
      <c r="B58" s="34" t="s">
        <v>95</v>
      </c>
      <c r="C58" s="34" t="s">
        <v>503</v>
      </c>
      <c r="D58" s="35" t="s">
        <v>52</v>
      </c>
      <c r="E58" s="6" t="s">
        <v>504</v>
      </c>
      <c r="F58" s="36" t="s">
        <v>110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86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57</v>
      </c>
      <c r="E60" s="40" t="s">
        <v>333</v>
      </c>
    </row>
    <row r="61" spans="1:5" ht="12.75">
      <c r="A61" t="s">
        <v>58</v>
      </c>
      <c r="E61" s="39" t="s">
        <v>87</v>
      </c>
    </row>
    <row r="62" spans="1:16" ht="12.75">
      <c r="A62" t="s">
        <v>49</v>
      </c>
      <c r="B62" s="34" t="s">
        <v>98</v>
      </c>
      <c r="C62" s="34" t="s">
        <v>505</v>
      </c>
      <c r="D62" s="35" t="s">
        <v>52</v>
      </c>
      <c r="E62" s="6" t="s">
        <v>506</v>
      </c>
      <c r="F62" s="36" t="s">
        <v>110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86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333</v>
      </c>
    </row>
    <row r="65" spans="1:5" ht="12.75">
      <c r="A65" t="s">
        <v>58</v>
      </c>
      <c r="E65" s="39" t="s">
        <v>87</v>
      </c>
    </row>
    <row r="66" spans="1:16" ht="12.75">
      <c r="A66" t="s">
        <v>49</v>
      </c>
      <c r="B66" s="34" t="s">
        <v>101</v>
      </c>
      <c r="C66" s="34" t="s">
        <v>507</v>
      </c>
      <c r="D66" s="35" t="s">
        <v>52</v>
      </c>
      <c r="E66" s="6" t="s">
        <v>508</v>
      </c>
      <c r="F66" s="36" t="s">
        <v>110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86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509</v>
      </c>
    </row>
    <row r="68" spans="1:5" ht="12.75">
      <c r="A68" s="35" t="s">
        <v>57</v>
      </c>
      <c r="E68" s="40" t="s">
        <v>333</v>
      </c>
    </row>
    <row r="69" spans="1:5" ht="12.75">
      <c r="A69" t="s">
        <v>58</v>
      </c>
      <c r="E69" s="39" t="s">
        <v>87</v>
      </c>
    </row>
    <row r="70" spans="1:16" ht="12.75">
      <c r="A70" t="s">
        <v>49</v>
      </c>
      <c r="B70" s="34" t="s">
        <v>104</v>
      </c>
      <c r="C70" s="34" t="s">
        <v>510</v>
      </c>
      <c r="D70" s="35" t="s">
        <v>52</v>
      </c>
      <c r="E70" s="6" t="s">
        <v>511</v>
      </c>
      <c r="F70" s="36" t="s">
        <v>110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86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333</v>
      </c>
    </row>
    <row r="73" spans="1:5" ht="12.75">
      <c r="A73" t="s">
        <v>58</v>
      </c>
      <c r="E73" s="39" t="s">
        <v>87</v>
      </c>
    </row>
    <row r="74" spans="1:16" ht="12.75">
      <c r="A74" t="s">
        <v>49</v>
      </c>
      <c r="B74" s="34" t="s">
        <v>107</v>
      </c>
      <c r="C74" s="34" t="s">
        <v>512</v>
      </c>
      <c r="D74" s="35" t="s">
        <v>52</v>
      </c>
      <c r="E74" s="6" t="s">
        <v>513</v>
      </c>
      <c r="F74" s="36" t="s">
        <v>110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333</v>
      </c>
    </row>
    <row r="77" spans="1:5" ht="114.75">
      <c r="A77" t="s">
        <v>58</v>
      </c>
      <c r="E77" s="39" t="s">
        <v>514</v>
      </c>
    </row>
    <row r="78" spans="1:16" ht="12.75">
      <c r="A78" t="s">
        <v>49</v>
      </c>
      <c r="B78" s="34" t="s">
        <v>111</v>
      </c>
      <c r="C78" s="34" t="s">
        <v>515</v>
      </c>
      <c r="D78" s="35" t="s">
        <v>52</v>
      </c>
      <c r="E78" s="6" t="s">
        <v>516</v>
      </c>
      <c r="F78" s="36" t="s">
        <v>110</v>
      </c>
      <c r="G78" s="37">
        <v>2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86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333</v>
      </c>
    </row>
    <row r="81" spans="1:5" ht="12.75">
      <c r="A81" t="s">
        <v>58</v>
      </c>
      <c r="E81" s="39" t="s">
        <v>87</v>
      </c>
    </row>
    <row r="82" spans="1:16" ht="12.75">
      <c r="A82" t="s">
        <v>49</v>
      </c>
      <c r="B82" s="34" t="s">
        <v>114</v>
      </c>
      <c r="C82" s="34" t="s">
        <v>427</v>
      </c>
      <c r="D82" s="35" t="s">
        <v>52</v>
      </c>
      <c r="E82" s="6" t="s">
        <v>428</v>
      </c>
      <c r="F82" s="36" t="s">
        <v>110</v>
      </c>
      <c r="G82" s="37">
        <v>2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86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333</v>
      </c>
    </row>
    <row r="85" spans="1:5" ht="12.75">
      <c r="A85" t="s">
        <v>58</v>
      </c>
      <c r="E85" s="39" t="s">
        <v>87</v>
      </c>
    </row>
    <row r="86" spans="1:16" ht="12.75">
      <c r="A86" t="s">
        <v>49</v>
      </c>
      <c r="B86" s="34" t="s">
        <v>114</v>
      </c>
      <c r="C86" s="34" t="s">
        <v>517</v>
      </c>
      <c r="D86" s="35" t="s">
        <v>52</v>
      </c>
      <c r="E86" s="6" t="s">
        <v>518</v>
      </c>
      <c r="F86" s="36" t="s">
        <v>110</v>
      </c>
      <c r="G86" s="37">
        <v>2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86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333</v>
      </c>
    </row>
    <row r="89" spans="1:5" ht="12.75">
      <c r="A89" t="s">
        <v>58</v>
      </c>
      <c r="E89" s="39" t="s">
        <v>87</v>
      </c>
    </row>
    <row r="90" spans="1:16" ht="12.75">
      <c r="A90" t="s">
        <v>49</v>
      </c>
      <c r="B90" s="34" t="s">
        <v>117</v>
      </c>
      <c r="C90" s="34" t="s">
        <v>429</v>
      </c>
      <c r="D90" s="35" t="s">
        <v>52</v>
      </c>
      <c r="E90" s="6" t="s">
        <v>430</v>
      </c>
      <c r="F90" s="36" t="s">
        <v>110</v>
      </c>
      <c r="G90" s="37">
        <v>4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86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333</v>
      </c>
    </row>
    <row r="93" spans="1:5" ht="12.75">
      <c r="A93" t="s">
        <v>58</v>
      </c>
      <c r="E93" s="39" t="s">
        <v>87</v>
      </c>
    </row>
    <row r="94" spans="1:16" ht="12.75">
      <c r="A94" t="s">
        <v>49</v>
      </c>
      <c r="B94" s="34" t="s">
        <v>120</v>
      </c>
      <c r="C94" s="34" t="s">
        <v>519</v>
      </c>
      <c r="D94" s="35" t="s">
        <v>52</v>
      </c>
      <c r="E94" s="6" t="s">
        <v>520</v>
      </c>
      <c r="F94" s="36" t="s">
        <v>110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333</v>
      </c>
    </row>
    <row r="97" spans="1:5" ht="102">
      <c r="A97" t="s">
        <v>58</v>
      </c>
      <c r="E97" s="39" t="s">
        <v>521</v>
      </c>
    </row>
    <row r="98" spans="1:16" ht="12.75">
      <c r="A98" t="s">
        <v>49</v>
      </c>
      <c r="B98" s="34" t="s">
        <v>123</v>
      </c>
      <c r="C98" s="34" t="s">
        <v>522</v>
      </c>
      <c r="D98" s="35" t="s">
        <v>52</v>
      </c>
      <c r="E98" s="6" t="s">
        <v>523</v>
      </c>
      <c r="F98" s="36" t="s">
        <v>94</v>
      </c>
      <c r="G98" s="37">
        <v>10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86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333</v>
      </c>
    </row>
    <row r="101" spans="1:5" ht="12.75">
      <c r="A101" t="s">
        <v>58</v>
      </c>
      <c r="E101" s="39" t="s">
        <v>87</v>
      </c>
    </row>
    <row r="102" spans="1:16" ht="25.5">
      <c r="A102" t="s">
        <v>49</v>
      </c>
      <c r="B102" s="34" t="s">
        <v>127</v>
      </c>
      <c r="C102" s="34" t="s">
        <v>524</v>
      </c>
      <c r="D102" s="35" t="s">
        <v>52</v>
      </c>
      <c r="E102" s="6" t="s">
        <v>525</v>
      </c>
      <c r="F102" s="36" t="s">
        <v>110</v>
      </c>
      <c r="G102" s="37">
        <v>8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86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52</v>
      </c>
    </row>
    <row r="104" spans="1:5" ht="12.75">
      <c r="A104" s="35" t="s">
        <v>57</v>
      </c>
      <c r="E104" s="40" t="s">
        <v>333</v>
      </c>
    </row>
    <row r="105" spans="1:5" ht="12.75">
      <c r="A105" t="s">
        <v>58</v>
      </c>
      <c r="E105" s="39" t="s">
        <v>87</v>
      </c>
    </row>
    <row r="106" spans="1:16" ht="25.5">
      <c r="A106" t="s">
        <v>49</v>
      </c>
      <c r="B106" s="34" t="s">
        <v>130</v>
      </c>
      <c r="C106" s="34" t="s">
        <v>402</v>
      </c>
      <c r="D106" s="35" t="s">
        <v>52</v>
      </c>
      <c r="E106" s="6" t="s">
        <v>403</v>
      </c>
      <c r="F106" s="36" t="s">
        <v>94</v>
      </c>
      <c r="G106" s="37">
        <v>5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86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52</v>
      </c>
    </row>
    <row r="108" spans="1:5" ht="12.75">
      <c r="A108" s="35" t="s">
        <v>57</v>
      </c>
      <c r="E108" s="40" t="s">
        <v>333</v>
      </c>
    </row>
    <row r="109" spans="1:5" ht="12.75">
      <c r="A109" t="s">
        <v>58</v>
      </c>
      <c r="E109" s="39" t="s">
        <v>87</v>
      </c>
    </row>
    <row r="110" spans="1:16" ht="25.5">
      <c r="A110" t="s">
        <v>49</v>
      </c>
      <c r="B110" s="34" t="s">
        <v>133</v>
      </c>
      <c r="C110" s="34" t="s">
        <v>404</v>
      </c>
      <c r="D110" s="35" t="s">
        <v>52</v>
      </c>
      <c r="E110" s="6" t="s">
        <v>405</v>
      </c>
      <c r="F110" s="36" t="s">
        <v>110</v>
      </c>
      <c r="G110" s="37">
        <v>2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86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52</v>
      </c>
    </row>
    <row r="112" spans="1:5" ht="12.75">
      <c r="A112" s="35" t="s">
        <v>57</v>
      </c>
      <c r="E112" s="40" t="s">
        <v>333</v>
      </c>
    </row>
    <row r="113" spans="1:5" ht="12.75">
      <c r="A113" t="s">
        <v>58</v>
      </c>
      <c r="E113" s="39" t="s">
        <v>87</v>
      </c>
    </row>
    <row r="114" spans="1:16" ht="12.75">
      <c r="A114" t="s">
        <v>49</v>
      </c>
      <c r="B114" s="34" t="s">
        <v>136</v>
      </c>
      <c r="C114" s="34" t="s">
        <v>526</v>
      </c>
      <c r="D114" s="35" t="s">
        <v>52</v>
      </c>
      <c r="E114" s="6" t="s">
        <v>527</v>
      </c>
      <c r="F114" s="36" t="s">
        <v>94</v>
      </c>
      <c r="G114" s="37">
        <v>15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86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52</v>
      </c>
    </row>
    <row r="116" spans="1:5" ht="12.75">
      <c r="A116" s="35" t="s">
        <v>57</v>
      </c>
      <c r="E116" s="40" t="s">
        <v>333</v>
      </c>
    </row>
    <row r="117" spans="1:5" ht="12.75">
      <c r="A117" t="s">
        <v>58</v>
      </c>
      <c r="E117" s="39" t="s">
        <v>87</v>
      </c>
    </row>
    <row r="118" spans="1:16" ht="25.5">
      <c r="A118" t="s">
        <v>49</v>
      </c>
      <c r="B118" s="34" t="s">
        <v>139</v>
      </c>
      <c r="C118" s="34" t="s">
        <v>528</v>
      </c>
      <c r="D118" s="35" t="s">
        <v>52</v>
      </c>
      <c r="E118" s="6" t="s">
        <v>529</v>
      </c>
      <c r="F118" s="36" t="s">
        <v>110</v>
      </c>
      <c r="G118" s="37">
        <v>6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86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52</v>
      </c>
    </row>
    <row r="120" spans="1:5" ht="12.75">
      <c r="A120" s="35" t="s">
        <v>57</v>
      </c>
      <c r="E120" s="40" t="s">
        <v>333</v>
      </c>
    </row>
    <row r="121" spans="1:5" ht="12.75">
      <c r="A121" t="s">
        <v>58</v>
      </c>
      <c r="E121" s="39" t="s">
        <v>87</v>
      </c>
    </row>
    <row r="122" spans="1:16" ht="12.75">
      <c r="A122" t="s">
        <v>49</v>
      </c>
      <c r="B122" s="34" t="s">
        <v>142</v>
      </c>
      <c r="C122" s="34" t="s">
        <v>530</v>
      </c>
      <c r="D122" s="35" t="s">
        <v>52</v>
      </c>
      <c r="E122" s="6" t="s">
        <v>531</v>
      </c>
      <c r="F122" s="36" t="s">
        <v>94</v>
      </c>
      <c r="G122" s="37">
        <v>10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86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52</v>
      </c>
    </row>
    <row r="124" spans="1:5" ht="12.75">
      <c r="A124" s="35" t="s">
        <v>57</v>
      </c>
      <c r="E124" s="40" t="s">
        <v>333</v>
      </c>
    </row>
    <row r="125" spans="1:5" ht="12.75">
      <c r="A125" t="s">
        <v>58</v>
      </c>
      <c r="E125" s="39" t="s">
        <v>87</v>
      </c>
    </row>
    <row r="126" spans="1:16" ht="25.5">
      <c r="A126" t="s">
        <v>49</v>
      </c>
      <c r="B126" s="34" t="s">
        <v>145</v>
      </c>
      <c r="C126" s="34" t="s">
        <v>532</v>
      </c>
      <c r="D126" s="35" t="s">
        <v>52</v>
      </c>
      <c r="E126" s="6" t="s">
        <v>533</v>
      </c>
      <c r="F126" s="36" t="s">
        <v>110</v>
      </c>
      <c r="G126" s="37">
        <v>1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86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52</v>
      </c>
    </row>
    <row r="128" spans="1:5" ht="12.75">
      <c r="A128" s="35" t="s">
        <v>57</v>
      </c>
      <c r="E128" s="40" t="s">
        <v>333</v>
      </c>
    </row>
    <row r="129" spans="1:5" ht="12.75">
      <c r="A129" t="s">
        <v>58</v>
      </c>
      <c r="E129" s="39" t="s">
        <v>87</v>
      </c>
    </row>
    <row r="130" spans="1:16" ht="12.75">
      <c r="A130" t="s">
        <v>49</v>
      </c>
      <c r="B130" s="34" t="s">
        <v>148</v>
      </c>
      <c r="C130" s="34" t="s">
        <v>534</v>
      </c>
      <c r="D130" s="35" t="s">
        <v>52</v>
      </c>
      <c r="E130" s="6" t="s">
        <v>535</v>
      </c>
      <c r="F130" s="36" t="s">
        <v>110</v>
      </c>
      <c r="G130" s="37">
        <v>60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55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52</v>
      </c>
    </row>
    <row r="132" spans="1:5" ht="12.75">
      <c r="A132" s="35" t="s">
        <v>57</v>
      </c>
      <c r="E132" s="40" t="s">
        <v>333</v>
      </c>
    </row>
    <row r="133" spans="1:5" ht="127.5">
      <c r="A133" t="s">
        <v>58</v>
      </c>
      <c r="E133" s="39" t="s">
        <v>536</v>
      </c>
    </row>
    <row r="134" spans="1:16" ht="25.5">
      <c r="A134" t="s">
        <v>49</v>
      </c>
      <c r="B134" s="34" t="s">
        <v>151</v>
      </c>
      <c r="C134" s="34" t="s">
        <v>537</v>
      </c>
      <c r="D134" s="35" t="s">
        <v>52</v>
      </c>
      <c r="E134" s="6" t="s">
        <v>538</v>
      </c>
      <c r="F134" s="36" t="s">
        <v>110</v>
      </c>
      <c r="G134" s="37">
        <v>1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55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52</v>
      </c>
    </row>
    <row r="136" spans="1:5" ht="12.75">
      <c r="A136" s="35" t="s">
        <v>57</v>
      </c>
      <c r="E136" s="40" t="s">
        <v>333</v>
      </c>
    </row>
    <row r="137" spans="1:5" ht="114.75">
      <c r="A137" t="s">
        <v>58</v>
      </c>
      <c r="E137" s="39" t="s">
        <v>514</v>
      </c>
    </row>
    <row r="138" spans="1:13" ht="12.75">
      <c r="A138" t="s">
        <v>46</v>
      </c>
      <c r="C138" s="31" t="s">
        <v>27</v>
      </c>
      <c r="E138" s="33" t="s">
        <v>539</v>
      </c>
      <c r="J138" s="32">
        <f>0</f>
      </c>
      <c r="K138" s="32">
        <f>0</f>
      </c>
      <c r="L138" s="32">
        <f>0+L139+L143+L147+L151+L155+L159+L163+L167+L171+L175+L179+L183+L187+L191+L195+L199+L203+L207+L211+L215+L219+L223+L227+L231+L235+L239+L243</f>
      </c>
      <c r="M138" s="32">
        <f>0+M139+M143+M147+M151+M155+M159+M163+M167+M171+M175+M179+M183+M187+M191+M195+M199+M203+M207+M211+M215+M219+M223+M227+M231+M235+M239+M243</f>
      </c>
    </row>
    <row r="139" spans="1:16" ht="12.75">
      <c r="A139" t="s">
        <v>49</v>
      </c>
      <c r="B139" s="34" t="s">
        <v>154</v>
      </c>
      <c r="C139" s="34" t="s">
        <v>540</v>
      </c>
      <c r="D139" s="35" t="s">
        <v>52</v>
      </c>
      <c r="E139" s="6" t="s">
        <v>541</v>
      </c>
      <c r="F139" s="36" t="s">
        <v>110</v>
      </c>
      <c r="G139" s="37">
        <v>1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86</v>
      </c>
      <c r="O139">
        <f>(M139*21)/100</f>
      </c>
      <c r="P139" t="s">
        <v>27</v>
      </c>
    </row>
    <row r="140" spans="1:5" ht="12.75">
      <c r="A140" s="35" t="s">
        <v>56</v>
      </c>
      <c r="E140" s="39" t="s">
        <v>52</v>
      </c>
    </row>
    <row r="141" spans="1:5" ht="12.75">
      <c r="A141" s="35" t="s">
        <v>57</v>
      </c>
      <c r="E141" s="40" t="s">
        <v>333</v>
      </c>
    </row>
    <row r="142" spans="1:5" ht="12.75">
      <c r="A142" t="s">
        <v>58</v>
      </c>
      <c r="E142" s="39" t="s">
        <v>87</v>
      </c>
    </row>
    <row r="143" spans="1:16" ht="12.75">
      <c r="A143" t="s">
        <v>49</v>
      </c>
      <c r="B143" s="34" t="s">
        <v>157</v>
      </c>
      <c r="C143" s="34" t="s">
        <v>542</v>
      </c>
      <c r="D143" s="35" t="s">
        <v>52</v>
      </c>
      <c r="E143" s="6" t="s">
        <v>543</v>
      </c>
      <c r="F143" s="36" t="s">
        <v>110</v>
      </c>
      <c r="G143" s="37">
        <v>1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55</v>
      </c>
      <c r="O143">
        <f>(M143*21)/100</f>
      </c>
      <c r="P143" t="s">
        <v>27</v>
      </c>
    </row>
    <row r="144" spans="1:5" ht="12.75">
      <c r="A144" s="35" t="s">
        <v>56</v>
      </c>
      <c r="E144" s="39" t="s">
        <v>52</v>
      </c>
    </row>
    <row r="145" spans="1:5" ht="12.75">
      <c r="A145" s="35" t="s">
        <v>57</v>
      </c>
      <c r="E145" s="40" t="s">
        <v>333</v>
      </c>
    </row>
    <row r="146" spans="1:5" ht="102">
      <c r="A146" t="s">
        <v>58</v>
      </c>
      <c r="E146" s="39" t="s">
        <v>544</v>
      </c>
    </row>
    <row r="147" spans="1:16" ht="12.75">
      <c r="A147" t="s">
        <v>49</v>
      </c>
      <c r="B147" s="34" t="s">
        <v>160</v>
      </c>
      <c r="C147" s="34" t="s">
        <v>545</v>
      </c>
      <c r="D147" s="35" t="s">
        <v>52</v>
      </c>
      <c r="E147" s="6" t="s">
        <v>546</v>
      </c>
      <c r="F147" s="36" t="s">
        <v>110</v>
      </c>
      <c r="G147" s="37">
        <v>1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86</v>
      </c>
      <c r="O147">
        <f>(M147*21)/100</f>
      </c>
      <c r="P147" t="s">
        <v>27</v>
      </c>
    </row>
    <row r="148" spans="1:5" ht="12.75">
      <c r="A148" s="35" t="s">
        <v>56</v>
      </c>
      <c r="E148" s="39" t="s">
        <v>52</v>
      </c>
    </row>
    <row r="149" spans="1:5" ht="12.75">
      <c r="A149" s="35" t="s">
        <v>57</v>
      </c>
      <c r="E149" s="40" t="s">
        <v>333</v>
      </c>
    </row>
    <row r="150" spans="1:5" ht="12.75">
      <c r="A150" t="s">
        <v>58</v>
      </c>
      <c r="E150" s="39" t="s">
        <v>87</v>
      </c>
    </row>
    <row r="151" spans="1:16" ht="25.5">
      <c r="A151" t="s">
        <v>49</v>
      </c>
      <c r="B151" s="34" t="s">
        <v>163</v>
      </c>
      <c r="C151" s="34" t="s">
        <v>547</v>
      </c>
      <c r="D151" s="35" t="s">
        <v>52</v>
      </c>
      <c r="E151" s="6" t="s">
        <v>548</v>
      </c>
      <c r="F151" s="36" t="s">
        <v>110</v>
      </c>
      <c r="G151" s="37">
        <v>1</v>
      </c>
      <c r="H151" s="36">
        <v>0</v>
      </c>
      <c r="I151" s="36">
        <f>ROUND(G151*H151,6)</f>
      </c>
      <c r="L151" s="38">
        <v>0</v>
      </c>
      <c r="M151" s="32">
        <f>ROUND(ROUND(L151,2)*ROUND(G151,3),2)</f>
      </c>
      <c r="N151" s="36" t="s">
        <v>86</v>
      </c>
      <c r="O151">
        <f>(M151*21)/100</f>
      </c>
      <c r="P151" t="s">
        <v>27</v>
      </c>
    </row>
    <row r="152" spans="1:5" ht="12.75">
      <c r="A152" s="35" t="s">
        <v>56</v>
      </c>
      <c r="E152" s="39" t="s">
        <v>52</v>
      </c>
    </row>
    <row r="153" spans="1:5" ht="12.75">
      <c r="A153" s="35" t="s">
        <v>57</v>
      </c>
      <c r="E153" s="40" t="s">
        <v>333</v>
      </c>
    </row>
    <row r="154" spans="1:5" ht="12.75">
      <c r="A154" t="s">
        <v>58</v>
      </c>
      <c r="E154" s="39" t="s">
        <v>87</v>
      </c>
    </row>
    <row r="155" spans="1:16" ht="25.5">
      <c r="A155" t="s">
        <v>49</v>
      </c>
      <c r="B155" s="34" t="s">
        <v>166</v>
      </c>
      <c r="C155" s="34" t="s">
        <v>549</v>
      </c>
      <c r="D155" s="35" t="s">
        <v>52</v>
      </c>
      <c r="E155" s="6" t="s">
        <v>550</v>
      </c>
      <c r="F155" s="36" t="s">
        <v>110</v>
      </c>
      <c r="G155" s="37">
        <v>1</v>
      </c>
      <c r="H155" s="36">
        <v>0</v>
      </c>
      <c r="I155" s="36">
        <f>ROUND(G155*H155,6)</f>
      </c>
      <c r="L155" s="38">
        <v>0</v>
      </c>
      <c r="M155" s="32">
        <f>ROUND(ROUND(L155,2)*ROUND(G155,3),2)</f>
      </c>
      <c r="N155" s="36" t="s">
        <v>86</v>
      </c>
      <c r="O155">
        <f>(M155*21)/100</f>
      </c>
      <c r="P155" t="s">
        <v>27</v>
      </c>
    </row>
    <row r="156" spans="1:5" ht="12.75">
      <c r="A156" s="35" t="s">
        <v>56</v>
      </c>
      <c r="E156" s="39" t="s">
        <v>52</v>
      </c>
    </row>
    <row r="157" spans="1:5" ht="12.75">
      <c r="A157" s="35" t="s">
        <v>57</v>
      </c>
      <c r="E157" s="40" t="s">
        <v>333</v>
      </c>
    </row>
    <row r="158" spans="1:5" ht="12.75">
      <c r="A158" t="s">
        <v>58</v>
      </c>
      <c r="E158" s="39" t="s">
        <v>87</v>
      </c>
    </row>
    <row r="159" spans="1:16" ht="12.75">
      <c r="A159" t="s">
        <v>49</v>
      </c>
      <c r="B159" s="34" t="s">
        <v>169</v>
      </c>
      <c r="C159" s="34" t="s">
        <v>551</v>
      </c>
      <c r="D159" s="35" t="s">
        <v>52</v>
      </c>
      <c r="E159" s="6" t="s">
        <v>552</v>
      </c>
      <c r="F159" s="36" t="s">
        <v>110</v>
      </c>
      <c r="G159" s="37">
        <v>1</v>
      </c>
      <c r="H159" s="36">
        <v>0</v>
      </c>
      <c r="I159" s="36">
        <f>ROUND(G159*H159,6)</f>
      </c>
      <c r="L159" s="38">
        <v>0</v>
      </c>
      <c r="M159" s="32">
        <f>ROUND(ROUND(L159,2)*ROUND(G159,3),2)</f>
      </c>
      <c r="N159" s="36" t="s">
        <v>86</v>
      </c>
      <c r="O159">
        <f>(M159*21)/100</f>
      </c>
      <c r="P159" t="s">
        <v>27</v>
      </c>
    </row>
    <row r="160" spans="1:5" ht="12.75">
      <c r="A160" s="35" t="s">
        <v>56</v>
      </c>
      <c r="E160" s="39" t="s">
        <v>52</v>
      </c>
    </row>
    <row r="161" spans="1:5" ht="12.75">
      <c r="A161" s="35" t="s">
        <v>57</v>
      </c>
      <c r="E161" s="40" t="s">
        <v>333</v>
      </c>
    </row>
    <row r="162" spans="1:5" ht="12.75">
      <c r="A162" t="s">
        <v>58</v>
      </c>
      <c r="E162" s="39" t="s">
        <v>87</v>
      </c>
    </row>
    <row r="163" spans="1:16" ht="12.75">
      <c r="A163" t="s">
        <v>49</v>
      </c>
      <c r="B163" s="34" t="s">
        <v>172</v>
      </c>
      <c r="C163" s="34" t="s">
        <v>553</v>
      </c>
      <c r="D163" s="35" t="s">
        <v>52</v>
      </c>
      <c r="E163" s="6" t="s">
        <v>554</v>
      </c>
      <c r="F163" s="36" t="s">
        <v>110</v>
      </c>
      <c r="G163" s="37">
        <v>1</v>
      </c>
      <c r="H163" s="36">
        <v>0</v>
      </c>
      <c r="I163" s="36">
        <f>ROUND(G163*H163,6)</f>
      </c>
      <c r="L163" s="38">
        <v>0</v>
      </c>
      <c r="M163" s="32">
        <f>ROUND(ROUND(L163,2)*ROUND(G163,3),2)</f>
      </c>
      <c r="N163" s="36" t="s">
        <v>86</v>
      </c>
      <c r="O163">
        <f>(M163*21)/100</f>
      </c>
      <c r="P163" t="s">
        <v>27</v>
      </c>
    </row>
    <row r="164" spans="1:5" ht="12.75">
      <c r="A164" s="35" t="s">
        <v>56</v>
      </c>
      <c r="E164" s="39" t="s">
        <v>52</v>
      </c>
    </row>
    <row r="165" spans="1:5" ht="12.75">
      <c r="A165" s="35" t="s">
        <v>57</v>
      </c>
      <c r="E165" s="40" t="s">
        <v>333</v>
      </c>
    </row>
    <row r="166" spans="1:5" ht="12.75">
      <c r="A166" t="s">
        <v>58</v>
      </c>
      <c r="E166" s="39" t="s">
        <v>87</v>
      </c>
    </row>
    <row r="167" spans="1:16" ht="12.75">
      <c r="A167" t="s">
        <v>49</v>
      </c>
      <c r="B167" s="34" t="s">
        <v>175</v>
      </c>
      <c r="C167" s="34" t="s">
        <v>555</v>
      </c>
      <c r="D167" s="35" t="s">
        <v>52</v>
      </c>
      <c r="E167" s="6" t="s">
        <v>556</v>
      </c>
      <c r="F167" s="36" t="s">
        <v>110</v>
      </c>
      <c r="G167" s="37">
        <v>1</v>
      </c>
      <c r="H167" s="36">
        <v>0</v>
      </c>
      <c r="I167" s="36">
        <f>ROUND(G167*H167,6)</f>
      </c>
      <c r="L167" s="38">
        <v>0</v>
      </c>
      <c r="M167" s="32">
        <f>ROUND(ROUND(L167,2)*ROUND(G167,3),2)</f>
      </c>
      <c r="N167" s="36" t="s">
        <v>86</v>
      </c>
      <c r="O167">
        <f>(M167*21)/100</f>
      </c>
      <c r="P167" t="s">
        <v>27</v>
      </c>
    </row>
    <row r="168" spans="1:5" ht="12.75">
      <c r="A168" s="35" t="s">
        <v>56</v>
      </c>
      <c r="E168" s="39" t="s">
        <v>52</v>
      </c>
    </row>
    <row r="169" spans="1:5" ht="12.75">
      <c r="A169" s="35" t="s">
        <v>57</v>
      </c>
      <c r="E169" s="40" t="s">
        <v>333</v>
      </c>
    </row>
    <row r="170" spans="1:5" ht="12.75">
      <c r="A170" t="s">
        <v>58</v>
      </c>
      <c r="E170" s="39" t="s">
        <v>87</v>
      </c>
    </row>
    <row r="171" spans="1:16" ht="12.75">
      <c r="A171" t="s">
        <v>49</v>
      </c>
      <c r="B171" s="34" t="s">
        <v>178</v>
      </c>
      <c r="C171" s="34" t="s">
        <v>557</v>
      </c>
      <c r="D171" s="35" t="s">
        <v>52</v>
      </c>
      <c r="E171" s="6" t="s">
        <v>558</v>
      </c>
      <c r="F171" s="36" t="s">
        <v>110</v>
      </c>
      <c r="G171" s="37">
        <v>1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86</v>
      </c>
      <c r="O171">
        <f>(M171*21)/100</f>
      </c>
      <c r="P171" t="s">
        <v>27</v>
      </c>
    </row>
    <row r="172" spans="1:5" ht="12.75">
      <c r="A172" s="35" t="s">
        <v>56</v>
      </c>
      <c r="E172" s="39" t="s">
        <v>52</v>
      </c>
    </row>
    <row r="173" spans="1:5" ht="12.75">
      <c r="A173" s="35" t="s">
        <v>57</v>
      </c>
      <c r="E173" s="40" t="s">
        <v>559</v>
      </c>
    </row>
    <row r="174" spans="1:5" ht="12.75">
      <c r="A174" t="s">
        <v>58</v>
      </c>
      <c r="E174" s="39" t="s">
        <v>87</v>
      </c>
    </row>
    <row r="175" spans="1:16" ht="12.75">
      <c r="A175" t="s">
        <v>49</v>
      </c>
      <c r="B175" s="34" t="s">
        <v>181</v>
      </c>
      <c r="C175" s="34" t="s">
        <v>560</v>
      </c>
      <c r="D175" s="35" t="s">
        <v>52</v>
      </c>
      <c r="E175" s="6" t="s">
        <v>561</v>
      </c>
      <c r="F175" s="36" t="s">
        <v>110</v>
      </c>
      <c r="G175" s="37">
        <v>1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86</v>
      </c>
      <c r="O175">
        <f>(M175*21)/100</f>
      </c>
      <c r="P175" t="s">
        <v>27</v>
      </c>
    </row>
    <row r="176" spans="1:5" ht="12.75">
      <c r="A176" s="35" t="s">
        <v>56</v>
      </c>
      <c r="E176" s="39" t="s">
        <v>52</v>
      </c>
    </row>
    <row r="177" spans="1:5" ht="12.75">
      <c r="A177" s="35" t="s">
        <v>57</v>
      </c>
      <c r="E177" s="40" t="s">
        <v>333</v>
      </c>
    </row>
    <row r="178" spans="1:5" ht="12.75">
      <c r="A178" t="s">
        <v>58</v>
      </c>
      <c r="E178" s="39" t="s">
        <v>87</v>
      </c>
    </row>
    <row r="179" spans="1:16" ht="12.75">
      <c r="A179" t="s">
        <v>49</v>
      </c>
      <c r="B179" s="34" t="s">
        <v>184</v>
      </c>
      <c r="C179" s="34" t="s">
        <v>562</v>
      </c>
      <c r="D179" s="35" t="s">
        <v>52</v>
      </c>
      <c r="E179" s="6" t="s">
        <v>563</v>
      </c>
      <c r="F179" s="36" t="s">
        <v>110</v>
      </c>
      <c r="G179" s="37">
        <v>2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55</v>
      </c>
      <c r="O179">
        <f>(M179*21)/100</f>
      </c>
      <c r="P179" t="s">
        <v>27</v>
      </c>
    </row>
    <row r="180" spans="1:5" ht="12.75">
      <c r="A180" s="35" t="s">
        <v>56</v>
      </c>
      <c r="E180" s="39" t="s">
        <v>52</v>
      </c>
    </row>
    <row r="181" spans="1:5" ht="12.75">
      <c r="A181" s="35" t="s">
        <v>57</v>
      </c>
      <c r="E181" s="40" t="s">
        <v>333</v>
      </c>
    </row>
    <row r="182" spans="1:5" ht="102">
      <c r="A182" t="s">
        <v>58</v>
      </c>
      <c r="E182" s="39" t="s">
        <v>544</v>
      </c>
    </row>
    <row r="183" spans="1:16" ht="12.75">
      <c r="A183" t="s">
        <v>49</v>
      </c>
      <c r="B183" s="34" t="s">
        <v>187</v>
      </c>
      <c r="C183" s="34" t="s">
        <v>564</v>
      </c>
      <c r="D183" s="35" t="s">
        <v>52</v>
      </c>
      <c r="E183" s="6" t="s">
        <v>565</v>
      </c>
      <c r="F183" s="36" t="s">
        <v>110</v>
      </c>
      <c r="G183" s="37">
        <v>1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86</v>
      </c>
      <c r="O183">
        <f>(M183*21)/100</f>
      </c>
      <c r="P183" t="s">
        <v>27</v>
      </c>
    </row>
    <row r="184" spans="1:5" ht="12.75">
      <c r="A184" s="35" t="s">
        <v>56</v>
      </c>
      <c r="E184" s="39" t="s">
        <v>52</v>
      </c>
    </row>
    <row r="185" spans="1:5" ht="12.75">
      <c r="A185" s="35" t="s">
        <v>57</v>
      </c>
      <c r="E185" s="40" t="s">
        <v>333</v>
      </c>
    </row>
    <row r="186" spans="1:5" ht="12.75">
      <c r="A186" t="s">
        <v>58</v>
      </c>
      <c r="E186" s="39" t="s">
        <v>87</v>
      </c>
    </row>
    <row r="187" spans="1:16" ht="12.75">
      <c r="A187" t="s">
        <v>49</v>
      </c>
      <c r="B187" s="34" t="s">
        <v>190</v>
      </c>
      <c r="C187" s="34" t="s">
        <v>566</v>
      </c>
      <c r="D187" s="35" t="s">
        <v>52</v>
      </c>
      <c r="E187" s="6" t="s">
        <v>567</v>
      </c>
      <c r="F187" s="36" t="s">
        <v>110</v>
      </c>
      <c r="G187" s="37">
        <v>1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55</v>
      </c>
      <c r="O187">
        <f>(M187*21)/100</f>
      </c>
      <c r="P187" t="s">
        <v>27</v>
      </c>
    </row>
    <row r="188" spans="1:5" ht="12.75">
      <c r="A188" s="35" t="s">
        <v>56</v>
      </c>
      <c r="E188" s="39" t="s">
        <v>52</v>
      </c>
    </row>
    <row r="189" spans="1:5" ht="12.75">
      <c r="A189" s="35" t="s">
        <v>57</v>
      </c>
      <c r="E189" s="40" t="s">
        <v>333</v>
      </c>
    </row>
    <row r="190" spans="1:5" ht="102">
      <c r="A190" t="s">
        <v>58</v>
      </c>
      <c r="E190" s="39" t="s">
        <v>544</v>
      </c>
    </row>
    <row r="191" spans="1:16" ht="12.75">
      <c r="A191" t="s">
        <v>49</v>
      </c>
      <c r="B191" s="34" t="s">
        <v>193</v>
      </c>
      <c r="C191" s="34" t="s">
        <v>568</v>
      </c>
      <c r="D191" s="35" t="s">
        <v>52</v>
      </c>
      <c r="E191" s="6" t="s">
        <v>569</v>
      </c>
      <c r="F191" s="36" t="s">
        <v>126</v>
      </c>
      <c r="G191" s="37">
        <v>0.1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86</v>
      </c>
      <c r="O191">
        <f>(M191*21)/100</f>
      </c>
      <c r="P191" t="s">
        <v>27</v>
      </c>
    </row>
    <row r="192" spans="1:5" ht="12.75">
      <c r="A192" s="35" t="s">
        <v>56</v>
      </c>
      <c r="E192" s="39" t="s">
        <v>52</v>
      </c>
    </row>
    <row r="193" spans="1:5" ht="12.75">
      <c r="A193" s="35" t="s">
        <v>57</v>
      </c>
      <c r="E193" s="40" t="s">
        <v>333</v>
      </c>
    </row>
    <row r="194" spans="1:5" ht="12.75">
      <c r="A194" t="s">
        <v>58</v>
      </c>
      <c r="E194" s="39" t="s">
        <v>87</v>
      </c>
    </row>
    <row r="195" spans="1:16" ht="12.75">
      <c r="A195" t="s">
        <v>49</v>
      </c>
      <c r="B195" s="34" t="s">
        <v>196</v>
      </c>
      <c r="C195" s="34" t="s">
        <v>570</v>
      </c>
      <c r="D195" s="35" t="s">
        <v>52</v>
      </c>
      <c r="E195" s="6" t="s">
        <v>571</v>
      </c>
      <c r="F195" s="36" t="s">
        <v>126</v>
      </c>
      <c r="G195" s="37">
        <v>0.1</v>
      </c>
      <c r="H195" s="36">
        <v>0</v>
      </c>
      <c r="I195" s="36">
        <f>ROUND(G195*H195,6)</f>
      </c>
      <c r="L195" s="38">
        <v>0</v>
      </c>
      <c r="M195" s="32">
        <f>ROUND(ROUND(L195,2)*ROUND(G195,3),2)</f>
      </c>
      <c r="N195" s="36" t="s">
        <v>86</v>
      </c>
      <c r="O195">
        <f>(M195*21)/100</f>
      </c>
      <c r="P195" t="s">
        <v>27</v>
      </c>
    </row>
    <row r="196" spans="1:5" ht="12.75">
      <c r="A196" s="35" t="s">
        <v>56</v>
      </c>
      <c r="E196" s="39" t="s">
        <v>52</v>
      </c>
    </row>
    <row r="197" spans="1:5" ht="12.75">
      <c r="A197" s="35" t="s">
        <v>57</v>
      </c>
      <c r="E197" s="40" t="s">
        <v>333</v>
      </c>
    </row>
    <row r="198" spans="1:5" ht="12.75">
      <c r="A198" t="s">
        <v>58</v>
      </c>
      <c r="E198" s="39" t="s">
        <v>87</v>
      </c>
    </row>
    <row r="199" spans="1:16" ht="12.75">
      <c r="A199" t="s">
        <v>49</v>
      </c>
      <c r="B199" s="34" t="s">
        <v>199</v>
      </c>
      <c r="C199" s="34" t="s">
        <v>346</v>
      </c>
      <c r="D199" s="35" t="s">
        <v>52</v>
      </c>
      <c r="E199" s="6" t="s">
        <v>347</v>
      </c>
      <c r="F199" s="36" t="s">
        <v>126</v>
      </c>
      <c r="G199" s="37">
        <v>0.04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86</v>
      </c>
      <c r="O199">
        <f>(M199*21)/100</f>
      </c>
      <c r="P199" t="s">
        <v>27</v>
      </c>
    </row>
    <row r="200" spans="1:5" ht="12.75">
      <c r="A200" s="35" t="s">
        <v>56</v>
      </c>
      <c r="E200" s="39" t="s">
        <v>52</v>
      </c>
    </row>
    <row r="201" spans="1:5" ht="12.75">
      <c r="A201" s="35" t="s">
        <v>57</v>
      </c>
      <c r="E201" s="40" t="s">
        <v>333</v>
      </c>
    </row>
    <row r="202" spans="1:5" ht="12.75">
      <c r="A202" t="s">
        <v>58</v>
      </c>
      <c r="E202" s="39" t="s">
        <v>87</v>
      </c>
    </row>
    <row r="203" spans="1:16" ht="12.75">
      <c r="A203" t="s">
        <v>49</v>
      </c>
      <c r="B203" s="34" t="s">
        <v>202</v>
      </c>
      <c r="C203" s="34" t="s">
        <v>572</v>
      </c>
      <c r="D203" s="35" t="s">
        <v>52</v>
      </c>
      <c r="E203" s="6" t="s">
        <v>573</v>
      </c>
      <c r="F203" s="36" t="s">
        <v>94</v>
      </c>
      <c r="G203" s="37">
        <v>20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86</v>
      </c>
      <c r="O203">
        <f>(M203*21)/100</f>
      </c>
      <c r="P203" t="s">
        <v>27</v>
      </c>
    </row>
    <row r="204" spans="1:5" ht="12.75">
      <c r="A204" s="35" t="s">
        <v>56</v>
      </c>
      <c r="E204" s="39" t="s">
        <v>52</v>
      </c>
    </row>
    <row r="205" spans="1:5" ht="12.75">
      <c r="A205" s="35" t="s">
        <v>57</v>
      </c>
      <c r="E205" s="40" t="s">
        <v>333</v>
      </c>
    </row>
    <row r="206" spans="1:5" ht="12.75">
      <c r="A206" t="s">
        <v>58</v>
      </c>
      <c r="E206" s="39" t="s">
        <v>87</v>
      </c>
    </row>
    <row r="207" spans="1:16" ht="12.75">
      <c r="A207" t="s">
        <v>49</v>
      </c>
      <c r="B207" s="34" t="s">
        <v>205</v>
      </c>
      <c r="C207" s="34" t="s">
        <v>574</v>
      </c>
      <c r="D207" s="35" t="s">
        <v>52</v>
      </c>
      <c r="E207" s="6" t="s">
        <v>575</v>
      </c>
      <c r="F207" s="36" t="s">
        <v>94</v>
      </c>
      <c r="G207" s="37">
        <v>15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86</v>
      </c>
      <c r="O207">
        <f>(M207*21)/100</f>
      </c>
      <c r="P207" t="s">
        <v>27</v>
      </c>
    </row>
    <row r="208" spans="1:5" ht="12.75">
      <c r="A208" s="35" t="s">
        <v>56</v>
      </c>
      <c r="E208" s="39" t="s">
        <v>52</v>
      </c>
    </row>
    <row r="209" spans="1:5" ht="12.75">
      <c r="A209" s="35" t="s">
        <v>57</v>
      </c>
      <c r="E209" s="40" t="s">
        <v>333</v>
      </c>
    </row>
    <row r="210" spans="1:5" ht="12.75">
      <c r="A210" t="s">
        <v>58</v>
      </c>
      <c r="E210" s="39" t="s">
        <v>87</v>
      </c>
    </row>
    <row r="211" spans="1:16" ht="12.75">
      <c r="A211" t="s">
        <v>49</v>
      </c>
      <c r="B211" s="34" t="s">
        <v>208</v>
      </c>
      <c r="C211" s="34" t="s">
        <v>526</v>
      </c>
      <c r="D211" s="35" t="s">
        <v>52</v>
      </c>
      <c r="E211" s="6" t="s">
        <v>527</v>
      </c>
      <c r="F211" s="36" t="s">
        <v>94</v>
      </c>
      <c r="G211" s="37">
        <v>10</v>
      </c>
      <c r="H211" s="36">
        <v>0</v>
      </c>
      <c r="I211" s="36">
        <f>ROUND(G211*H211,6)</f>
      </c>
      <c r="L211" s="38">
        <v>0</v>
      </c>
      <c r="M211" s="32">
        <f>ROUND(ROUND(L211,2)*ROUND(G211,3),2)</f>
      </c>
      <c r="N211" s="36" t="s">
        <v>86</v>
      </c>
      <c r="O211">
        <f>(M211*21)/100</f>
      </c>
      <c r="P211" t="s">
        <v>27</v>
      </c>
    </row>
    <row r="212" spans="1:5" ht="12.75">
      <c r="A212" s="35" t="s">
        <v>56</v>
      </c>
      <c r="E212" s="39" t="s">
        <v>52</v>
      </c>
    </row>
    <row r="213" spans="1:5" ht="12.75">
      <c r="A213" s="35" t="s">
        <v>57</v>
      </c>
      <c r="E213" s="40" t="s">
        <v>333</v>
      </c>
    </row>
    <row r="214" spans="1:5" ht="12.75">
      <c r="A214" t="s">
        <v>58</v>
      </c>
      <c r="E214" s="39" t="s">
        <v>87</v>
      </c>
    </row>
    <row r="215" spans="1:16" ht="25.5">
      <c r="A215" t="s">
        <v>49</v>
      </c>
      <c r="B215" s="34" t="s">
        <v>211</v>
      </c>
      <c r="C215" s="34" t="s">
        <v>528</v>
      </c>
      <c r="D215" s="35" t="s">
        <v>52</v>
      </c>
      <c r="E215" s="6" t="s">
        <v>529</v>
      </c>
      <c r="F215" s="36" t="s">
        <v>110</v>
      </c>
      <c r="G215" s="37">
        <v>2</v>
      </c>
      <c r="H215" s="36">
        <v>0</v>
      </c>
      <c r="I215" s="36">
        <f>ROUND(G215*H215,6)</f>
      </c>
      <c r="L215" s="38">
        <v>0</v>
      </c>
      <c r="M215" s="32">
        <f>ROUND(ROUND(L215,2)*ROUND(G215,3),2)</f>
      </c>
      <c r="N215" s="36" t="s">
        <v>86</v>
      </c>
      <c r="O215">
        <f>(M215*21)/100</f>
      </c>
      <c r="P215" t="s">
        <v>27</v>
      </c>
    </row>
    <row r="216" spans="1:5" ht="12.75">
      <c r="A216" s="35" t="s">
        <v>56</v>
      </c>
      <c r="E216" s="39" t="s">
        <v>52</v>
      </c>
    </row>
    <row r="217" spans="1:5" ht="12.75">
      <c r="A217" s="35" t="s">
        <v>57</v>
      </c>
      <c r="E217" s="40" t="s">
        <v>333</v>
      </c>
    </row>
    <row r="218" spans="1:5" ht="12.75">
      <c r="A218" t="s">
        <v>58</v>
      </c>
      <c r="E218" s="39" t="s">
        <v>87</v>
      </c>
    </row>
    <row r="219" spans="1:16" ht="25.5">
      <c r="A219" t="s">
        <v>49</v>
      </c>
      <c r="B219" s="34" t="s">
        <v>214</v>
      </c>
      <c r="C219" s="34" t="s">
        <v>576</v>
      </c>
      <c r="D219" s="35" t="s">
        <v>52</v>
      </c>
      <c r="E219" s="6" t="s">
        <v>577</v>
      </c>
      <c r="F219" s="36" t="s">
        <v>94</v>
      </c>
      <c r="G219" s="37">
        <v>5</v>
      </c>
      <c r="H219" s="36">
        <v>0</v>
      </c>
      <c r="I219" s="36">
        <f>ROUND(G219*H219,6)</f>
      </c>
      <c r="L219" s="38">
        <v>0</v>
      </c>
      <c r="M219" s="32">
        <f>ROUND(ROUND(L219,2)*ROUND(G219,3),2)</f>
      </c>
      <c r="N219" s="36" t="s">
        <v>86</v>
      </c>
      <c r="O219">
        <f>(M219*21)/100</f>
      </c>
      <c r="P219" t="s">
        <v>27</v>
      </c>
    </row>
    <row r="220" spans="1:5" ht="12.75">
      <c r="A220" s="35" t="s">
        <v>56</v>
      </c>
      <c r="E220" s="39" t="s">
        <v>52</v>
      </c>
    </row>
    <row r="221" spans="1:5" ht="12.75">
      <c r="A221" s="35" t="s">
        <v>57</v>
      </c>
      <c r="E221" s="40" t="s">
        <v>333</v>
      </c>
    </row>
    <row r="222" spans="1:5" ht="12.75">
      <c r="A222" t="s">
        <v>58</v>
      </c>
      <c r="E222" s="39" t="s">
        <v>87</v>
      </c>
    </row>
    <row r="223" spans="1:16" ht="25.5">
      <c r="A223" t="s">
        <v>49</v>
      </c>
      <c r="B223" s="34" t="s">
        <v>217</v>
      </c>
      <c r="C223" s="34" t="s">
        <v>404</v>
      </c>
      <c r="D223" s="35" t="s">
        <v>52</v>
      </c>
      <c r="E223" s="6" t="s">
        <v>405</v>
      </c>
      <c r="F223" s="36" t="s">
        <v>110</v>
      </c>
      <c r="G223" s="37">
        <v>2</v>
      </c>
      <c r="H223" s="36">
        <v>0</v>
      </c>
      <c r="I223" s="36">
        <f>ROUND(G223*H223,6)</f>
      </c>
      <c r="L223" s="38">
        <v>0</v>
      </c>
      <c r="M223" s="32">
        <f>ROUND(ROUND(L223,2)*ROUND(G223,3),2)</f>
      </c>
      <c r="N223" s="36" t="s">
        <v>86</v>
      </c>
      <c r="O223">
        <f>(M223*21)/100</f>
      </c>
      <c r="P223" t="s">
        <v>27</v>
      </c>
    </row>
    <row r="224" spans="1:5" ht="12.75">
      <c r="A224" s="35" t="s">
        <v>56</v>
      </c>
      <c r="E224" s="39" t="s">
        <v>52</v>
      </c>
    </row>
    <row r="225" spans="1:5" ht="12.75">
      <c r="A225" s="35" t="s">
        <v>57</v>
      </c>
      <c r="E225" s="40" t="s">
        <v>333</v>
      </c>
    </row>
    <row r="226" spans="1:5" ht="12.75">
      <c r="A226" t="s">
        <v>58</v>
      </c>
      <c r="E226" s="39" t="s">
        <v>87</v>
      </c>
    </row>
    <row r="227" spans="1:16" ht="12.75">
      <c r="A227" t="s">
        <v>49</v>
      </c>
      <c r="B227" s="34" t="s">
        <v>220</v>
      </c>
      <c r="C227" s="34" t="s">
        <v>515</v>
      </c>
      <c r="D227" s="35" t="s">
        <v>52</v>
      </c>
      <c r="E227" s="6" t="s">
        <v>516</v>
      </c>
      <c r="F227" s="36" t="s">
        <v>110</v>
      </c>
      <c r="G227" s="37">
        <v>1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86</v>
      </c>
      <c r="O227">
        <f>(M227*21)/100</f>
      </c>
      <c r="P227" t="s">
        <v>27</v>
      </c>
    </row>
    <row r="228" spans="1:5" ht="12.75">
      <c r="A228" s="35" t="s">
        <v>56</v>
      </c>
      <c r="E228" s="39" t="s">
        <v>52</v>
      </c>
    </row>
    <row r="229" spans="1:5" ht="12.75">
      <c r="A229" s="35" t="s">
        <v>57</v>
      </c>
      <c r="E229" s="40" t="s">
        <v>333</v>
      </c>
    </row>
    <row r="230" spans="1:5" ht="12.75">
      <c r="A230" t="s">
        <v>58</v>
      </c>
      <c r="E230" s="39" t="s">
        <v>87</v>
      </c>
    </row>
    <row r="231" spans="1:16" ht="25.5">
      <c r="A231" t="s">
        <v>49</v>
      </c>
      <c r="B231" s="34" t="s">
        <v>223</v>
      </c>
      <c r="C231" s="34" t="s">
        <v>578</v>
      </c>
      <c r="D231" s="35" t="s">
        <v>52</v>
      </c>
      <c r="E231" s="6" t="s">
        <v>579</v>
      </c>
      <c r="F231" s="36" t="s">
        <v>110</v>
      </c>
      <c r="G231" s="37">
        <v>1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86</v>
      </c>
      <c r="O231">
        <f>(M231*21)/100</f>
      </c>
      <c r="P231" t="s">
        <v>27</v>
      </c>
    </row>
    <row r="232" spans="1:5" ht="12.75">
      <c r="A232" s="35" t="s">
        <v>56</v>
      </c>
      <c r="E232" s="39" t="s">
        <v>52</v>
      </c>
    </row>
    <row r="233" spans="1:5" ht="12.75">
      <c r="A233" s="35" t="s">
        <v>57</v>
      </c>
      <c r="E233" s="40" t="s">
        <v>333</v>
      </c>
    </row>
    <row r="234" spans="1:5" ht="12.75">
      <c r="A234" t="s">
        <v>58</v>
      </c>
      <c r="E234" s="39" t="s">
        <v>87</v>
      </c>
    </row>
    <row r="235" spans="1:16" ht="12.75">
      <c r="A235" t="s">
        <v>49</v>
      </c>
      <c r="B235" s="34" t="s">
        <v>226</v>
      </c>
      <c r="C235" s="34" t="s">
        <v>580</v>
      </c>
      <c r="D235" s="35" t="s">
        <v>52</v>
      </c>
      <c r="E235" s="6" t="s">
        <v>581</v>
      </c>
      <c r="F235" s="36" t="s">
        <v>110</v>
      </c>
      <c r="G235" s="37">
        <v>1</v>
      </c>
      <c r="H235" s="36">
        <v>0</v>
      </c>
      <c r="I235" s="36">
        <f>ROUND(G235*H235,6)</f>
      </c>
      <c r="L235" s="38">
        <v>0</v>
      </c>
      <c r="M235" s="32">
        <f>ROUND(ROUND(L235,2)*ROUND(G235,3),2)</f>
      </c>
      <c r="N235" s="36" t="s">
        <v>86</v>
      </c>
      <c r="O235">
        <f>(M235*21)/100</f>
      </c>
      <c r="P235" t="s">
        <v>27</v>
      </c>
    </row>
    <row r="236" spans="1:5" ht="12.75">
      <c r="A236" s="35" t="s">
        <v>56</v>
      </c>
      <c r="E236" s="39" t="s">
        <v>52</v>
      </c>
    </row>
    <row r="237" spans="1:5" ht="12.75">
      <c r="A237" s="35" t="s">
        <v>57</v>
      </c>
      <c r="E237" s="40" t="s">
        <v>333</v>
      </c>
    </row>
    <row r="238" spans="1:5" ht="12.75">
      <c r="A238" t="s">
        <v>58</v>
      </c>
      <c r="E238" s="39" t="s">
        <v>87</v>
      </c>
    </row>
    <row r="239" spans="1:16" ht="12.75">
      <c r="A239" t="s">
        <v>49</v>
      </c>
      <c r="B239" s="34" t="s">
        <v>229</v>
      </c>
      <c r="C239" s="34" t="s">
        <v>582</v>
      </c>
      <c r="D239" s="35" t="s">
        <v>52</v>
      </c>
      <c r="E239" s="6" t="s">
        <v>583</v>
      </c>
      <c r="F239" s="36" t="s">
        <v>110</v>
      </c>
      <c r="G239" s="37">
        <v>1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86</v>
      </c>
      <c r="O239">
        <f>(M239*21)/100</f>
      </c>
      <c r="P239" t="s">
        <v>27</v>
      </c>
    </row>
    <row r="240" spans="1:5" ht="12.75">
      <c r="A240" s="35" t="s">
        <v>56</v>
      </c>
      <c r="E240" s="39" t="s">
        <v>52</v>
      </c>
    </row>
    <row r="241" spans="1:5" ht="12.75">
      <c r="A241" s="35" t="s">
        <v>57</v>
      </c>
      <c r="E241" s="40" t="s">
        <v>333</v>
      </c>
    </row>
    <row r="242" spans="1:5" ht="12.75">
      <c r="A242" t="s">
        <v>58</v>
      </c>
      <c r="E242" s="39" t="s">
        <v>87</v>
      </c>
    </row>
    <row r="243" spans="1:16" ht="25.5">
      <c r="A243" t="s">
        <v>49</v>
      </c>
      <c r="B243" s="34" t="s">
        <v>232</v>
      </c>
      <c r="C243" s="34" t="s">
        <v>584</v>
      </c>
      <c r="D243" s="35" t="s">
        <v>52</v>
      </c>
      <c r="E243" s="6" t="s">
        <v>585</v>
      </c>
      <c r="F243" s="36" t="s">
        <v>110</v>
      </c>
      <c r="G243" s="37">
        <v>1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86</v>
      </c>
      <c r="O243">
        <f>(M243*21)/100</f>
      </c>
      <c r="P243" t="s">
        <v>27</v>
      </c>
    </row>
    <row r="244" spans="1:5" ht="12.75">
      <c r="A244" s="35" t="s">
        <v>56</v>
      </c>
      <c r="E244" s="39" t="s">
        <v>52</v>
      </c>
    </row>
    <row r="245" spans="1:5" ht="12.75">
      <c r="A245" s="35" t="s">
        <v>57</v>
      </c>
      <c r="E245" s="40" t="s">
        <v>333</v>
      </c>
    </row>
    <row r="246" spans="1:5" ht="12.75">
      <c r="A246" t="s">
        <v>58</v>
      </c>
      <c r="E246" s="39" t="s">
        <v>87</v>
      </c>
    </row>
    <row r="247" spans="1:13" ht="12.75">
      <c r="A247" t="s">
        <v>46</v>
      </c>
      <c r="C247" s="31" t="s">
        <v>26</v>
      </c>
      <c r="E247" s="33" t="s">
        <v>586</v>
      </c>
      <c r="J247" s="32">
        <f>0</f>
      </c>
      <c r="K247" s="32">
        <f>0</f>
      </c>
      <c r="L247" s="32">
        <f>0+L248+L252+L256+L260+L264+L268+L272+L276+L280+L284+L288+L292+L296+L300+L304+L308+L312+L316+L320+L324+L328+L332+L336+L340+L344+L348+L352+L356+L360+L364+L368+L372+L376+L380+L384+L388+L392+L396+L400+L404+L408+L412+L416+L420+L424</f>
      </c>
      <c r="M247" s="32">
        <f>0+M248+M252+M256+M260+M264+M268+M272+M276+M280+M284+M288+M292+M296+M300+M304+M308+M312+M316+M320+M324+M328+M332+M336+M340+M344+M348+M352+M356+M360+M364+M368+M372+M376+M380+M384+M388+M392+M396+M400+M404+M408+M412+M416+M420+M424</f>
      </c>
    </row>
    <row r="248" spans="1:16" ht="12.75">
      <c r="A248" t="s">
        <v>49</v>
      </c>
      <c r="B248" s="34" t="s">
        <v>235</v>
      </c>
      <c r="C248" s="34" t="s">
        <v>587</v>
      </c>
      <c r="D248" s="35" t="s">
        <v>52</v>
      </c>
      <c r="E248" s="6" t="s">
        <v>588</v>
      </c>
      <c r="F248" s="36" t="s">
        <v>110</v>
      </c>
      <c r="G248" s="37">
        <v>1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55</v>
      </c>
      <c r="O248">
        <f>(M248*21)/100</f>
      </c>
      <c r="P248" t="s">
        <v>27</v>
      </c>
    </row>
    <row r="249" spans="1:5" ht="12.75">
      <c r="A249" s="35" t="s">
        <v>56</v>
      </c>
      <c r="E249" s="39" t="s">
        <v>52</v>
      </c>
    </row>
    <row r="250" spans="1:5" ht="12.75">
      <c r="A250" s="35" t="s">
        <v>57</v>
      </c>
      <c r="E250" s="40" t="s">
        <v>333</v>
      </c>
    </row>
    <row r="251" spans="1:5" ht="102">
      <c r="A251" t="s">
        <v>58</v>
      </c>
      <c r="E251" s="39" t="s">
        <v>589</v>
      </c>
    </row>
    <row r="252" spans="1:16" ht="12.75">
      <c r="A252" t="s">
        <v>49</v>
      </c>
      <c r="B252" s="34" t="s">
        <v>238</v>
      </c>
      <c r="C252" s="34" t="s">
        <v>590</v>
      </c>
      <c r="D252" s="35" t="s">
        <v>52</v>
      </c>
      <c r="E252" s="6" t="s">
        <v>591</v>
      </c>
      <c r="F252" s="36" t="s">
        <v>110</v>
      </c>
      <c r="G252" s="37">
        <v>1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86</v>
      </c>
      <c r="O252">
        <f>(M252*21)/100</f>
      </c>
      <c r="P252" t="s">
        <v>27</v>
      </c>
    </row>
    <row r="253" spans="1:5" ht="12.75">
      <c r="A253" s="35" t="s">
        <v>56</v>
      </c>
      <c r="E253" s="39" t="s">
        <v>52</v>
      </c>
    </row>
    <row r="254" spans="1:5" ht="12.75">
      <c r="A254" s="35" t="s">
        <v>57</v>
      </c>
      <c r="E254" s="40" t="s">
        <v>333</v>
      </c>
    </row>
    <row r="255" spans="1:5" ht="12.75">
      <c r="A255" t="s">
        <v>58</v>
      </c>
      <c r="E255" s="39" t="s">
        <v>87</v>
      </c>
    </row>
    <row r="256" spans="1:16" ht="12.75">
      <c r="A256" t="s">
        <v>49</v>
      </c>
      <c r="B256" s="34" t="s">
        <v>241</v>
      </c>
      <c r="C256" s="34" t="s">
        <v>592</v>
      </c>
      <c r="D256" s="35" t="s">
        <v>52</v>
      </c>
      <c r="E256" s="6" t="s">
        <v>593</v>
      </c>
      <c r="F256" s="36" t="s">
        <v>110</v>
      </c>
      <c r="G256" s="37">
        <v>1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86</v>
      </c>
      <c r="O256">
        <f>(M256*21)/100</f>
      </c>
      <c r="P256" t="s">
        <v>27</v>
      </c>
    </row>
    <row r="257" spans="1:5" ht="12.75">
      <c r="A257" s="35" t="s">
        <v>56</v>
      </c>
      <c r="E257" s="39" t="s">
        <v>52</v>
      </c>
    </row>
    <row r="258" spans="1:5" ht="12.75">
      <c r="A258" s="35" t="s">
        <v>57</v>
      </c>
      <c r="E258" s="40" t="s">
        <v>333</v>
      </c>
    </row>
    <row r="259" spans="1:5" ht="12.75">
      <c r="A259" t="s">
        <v>58</v>
      </c>
      <c r="E259" s="39" t="s">
        <v>87</v>
      </c>
    </row>
    <row r="260" spans="1:16" ht="12.75">
      <c r="A260" t="s">
        <v>49</v>
      </c>
      <c r="B260" s="34" t="s">
        <v>244</v>
      </c>
      <c r="C260" s="34" t="s">
        <v>594</v>
      </c>
      <c r="D260" s="35" t="s">
        <v>52</v>
      </c>
      <c r="E260" s="6" t="s">
        <v>595</v>
      </c>
      <c r="F260" s="36" t="s">
        <v>110</v>
      </c>
      <c r="G260" s="37">
        <v>1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86</v>
      </c>
      <c r="O260">
        <f>(M260*21)/100</f>
      </c>
      <c r="P260" t="s">
        <v>27</v>
      </c>
    </row>
    <row r="261" spans="1:5" ht="12.75">
      <c r="A261" s="35" t="s">
        <v>56</v>
      </c>
      <c r="E261" s="39" t="s">
        <v>52</v>
      </c>
    </row>
    <row r="262" spans="1:5" ht="12.75">
      <c r="A262" s="35" t="s">
        <v>57</v>
      </c>
      <c r="E262" s="40" t="s">
        <v>333</v>
      </c>
    </row>
    <row r="263" spans="1:5" ht="12.75">
      <c r="A263" t="s">
        <v>58</v>
      </c>
      <c r="E263" s="39" t="s">
        <v>87</v>
      </c>
    </row>
    <row r="264" spans="1:16" ht="12.75">
      <c r="A264" t="s">
        <v>49</v>
      </c>
      <c r="B264" s="34" t="s">
        <v>247</v>
      </c>
      <c r="C264" s="34" t="s">
        <v>596</v>
      </c>
      <c r="D264" s="35" t="s">
        <v>52</v>
      </c>
      <c r="E264" s="6" t="s">
        <v>597</v>
      </c>
      <c r="F264" s="36" t="s">
        <v>110</v>
      </c>
      <c r="G264" s="37">
        <v>3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86</v>
      </c>
      <c r="O264">
        <f>(M264*21)/100</f>
      </c>
      <c r="P264" t="s">
        <v>27</v>
      </c>
    </row>
    <row r="265" spans="1:5" ht="12.75">
      <c r="A265" s="35" t="s">
        <v>56</v>
      </c>
      <c r="E265" s="39" t="s">
        <v>52</v>
      </c>
    </row>
    <row r="266" spans="1:5" ht="12.75">
      <c r="A266" s="35" t="s">
        <v>57</v>
      </c>
      <c r="E266" s="40" t="s">
        <v>333</v>
      </c>
    </row>
    <row r="267" spans="1:5" ht="12.75">
      <c r="A267" t="s">
        <v>58</v>
      </c>
      <c r="E267" s="39" t="s">
        <v>87</v>
      </c>
    </row>
    <row r="268" spans="1:16" ht="12.75">
      <c r="A268" t="s">
        <v>49</v>
      </c>
      <c r="B268" s="34" t="s">
        <v>250</v>
      </c>
      <c r="C268" s="34" t="s">
        <v>598</v>
      </c>
      <c r="D268" s="35" t="s">
        <v>52</v>
      </c>
      <c r="E268" s="6" t="s">
        <v>599</v>
      </c>
      <c r="F268" s="36" t="s">
        <v>110</v>
      </c>
      <c r="G268" s="37">
        <v>10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86</v>
      </c>
      <c r="O268">
        <f>(M268*21)/100</f>
      </c>
      <c r="P268" t="s">
        <v>27</v>
      </c>
    </row>
    <row r="269" spans="1:5" ht="12.75">
      <c r="A269" s="35" t="s">
        <v>56</v>
      </c>
      <c r="E269" s="39" t="s">
        <v>52</v>
      </c>
    </row>
    <row r="270" spans="1:5" ht="12.75">
      <c r="A270" s="35" t="s">
        <v>57</v>
      </c>
      <c r="E270" s="40" t="s">
        <v>333</v>
      </c>
    </row>
    <row r="271" spans="1:5" ht="12.75">
      <c r="A271" t="s">
        <v>58</v>
      </c>
      <c r="E271" s="39" t="s">
        <v>87</v>
      </c>
    </row>
    <row r="272" spans="1:16" ht="12.75">
      <c r="A272" t="s">
        <v>49</v>
      </c>
      <c r="B272" s="34" t="s">
        <v>253</v>
      </c>
      <c r="C272" s="34" t="s">
        <v>600</v>
      </c>
      <c r="D272" s="35" t="s">
        <v>52</v>
      </c>
      <c r="E272" s="6" t="s">
        <v>601</v>
      </c>
      <c r="F272" s="36" t="s">
        <v>110</v>
      </c>
      <c r="G272" s="37">
        <v>3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55</v>
      </c>
      <c r="O272">
        <f>(M272*21)/100</f>
      </c>
      <c r="P272" t="s">
        <v>27</v>
      </c>
    </row>
    <row r="273" spans="1:5" ht="12.75">
      <c r="A273" s="35" t="s">
        <v>56</v>
      </c>
      <c r="E273" s="39" t="s">
        <v>52</v>
      </c>
    </row>
    <row r="274" spans="1:5" ht="12.75">
      <c r="A274" s="35" t="s">
        <v>57</v>
      </c>
      <c r="E274" s="40" t="s">
        <v>333</v>
      </c>
    </row>
    <row r="275" spans="1:5" ht="140.25">
      <c r="A275" t="s">
        <v>58</v>
      </c>
      <c r="E275" s="39" t="s">
        <v>602</v>
      </c>
    </row>
    <row r="276" spans="1:16" ht="12.75">
      <c r="A276" t="s">
        <v>49</v>
      </c>
      <c r="B276" s="34" t="s">
        <v>256</v>
      </c>
      <c r="C276" s="34" t="s">
        <v>603</v>
      </c>
      <c r="D276" s="35" t="s">
        <v>52</v>
      </c>
      <c r="E276" s="6" t="s">
        <v>604</v>
      </c>
      <c r="F276" s="36" t="s">
        <v>110</v>
      </c>
      <c r="G276" s="37">
        <v>3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55</v>
      </c>
      <c r="O276">
        <f>(M276*21)/100</f>
      </c>
      <c r="P276" t="s">
        <v>27</v>
      </c>
    </row>
    <row r="277" spans="1:5" ht="12.75">
      <c r="A277" s="35" t="s">
        <v>56</v>
      </c>
      <c r="E277" s="39" t="s">
        <v>52</v>
      </c>
    </row>
    <row r="278" spans="1:5" ht="12.75">
      <c r="A278" s="35" t="s">
        <v>57</v>
      </c>
      <c r="E278" s="40" t="s">
        <v>333</v>
      </c>
    </row>
    <row r="279" spans="1:5" ht="140.25">
      <c r="A279" t="s">
        <v>58</v>
      </c>
      <c r="E279" s="39" t="s">
        <v>602</v>
      </c>
    </row>
    <row r="280" spans="1:16" ht="12.75">
      <c r="A280" t="s">
        <v>49</v>
      </c>
      <c r="B280" s="34" t="s">
        <v>259</v>
      </c>
      <c r="C280" s="34" t="s">
        <v>605</v>
      </c>
      <c r="D280" s="35" t="s">
        <v>52</v>
      </c>
      <c r="E280" s="6" t="s">
        <v>606</v>
      </c>
      <c r="F280" s="36" t="s">
        <v>110</v>
      </c>
      <c r="G280" s="37">
        <v>2</v>
      </c>
      <c r="H280" s="36">
        <v>0</v>
      </c>
      <c r="I280" s="36">
        <f>ROUND(G280*H280,6)</f>
      </c>
      <c r="L280" s="38">
        <v>0</v>
      </c>
      <c r="M280" s="32">
        <f>ROUND(ROUND(L280,2)*ROUND(G280,3),2)</f>
      </c>
      <c r="N280" s="36" t="s">
        <v>55</v>
      </c>
      <c r="O280">
        <f>(M280*21)/100</f>
      </c>
      <c r="P280" t="s">
        <v>27</v>
      </c>
    </row>
    <row r="281" spans="1:5" ht="12.75">
      <c r="A281" s="35" t="s">
        <v>56</v>
      </c>
      <c r="E281" s="39" t="s">
        <v>52</v>
      </c>
    </row>
    <row r="282" spans="1:5" ht="12.75">
      <c r="A282" s="35" t="s">
        <v>57</v>
      </c>
      <c r="E282" s="40" t="s">
        <v>333</v>
      </c>
    </row>
    <row r="283" spans="1:5" ht="12.75">
      <c r="A283" t="s">
        <v>58</v>
      </c>
      <c r="E283" s="39" t="s">
        <v>52</v>
      </c>
    </row>
    <row r="284" spans="1:16" ht="12.75">
      <c r="A284" t="s">
        <v>49</v>
      </c>
      <c r="B284" s="34" t="s">
        <v>262</v>
      </c>
      <c r="C284" s="34" t="s">
        <v>607</v>
      </c>
      <c r="D284" s="35" t="s">
        <v>52</v>
      </c>
      <c r="E284" s="6" t="s">
        <v>608</v>
      </c>
      <c r="F284" s="36" t="s">
        <v>110</v>
      </c>
      <c r="G284" s="37">
        <v>1</v>
      </c>
      <c r="H284" s="36">
        <v>0</v>
      </c>
      <c r="I284" s="36">
        <f>ROUND(G284*H284,6)</f>
      </c>
      <c r="L284" s="38">
        <v>0</v>
      </c>
      <c r="M284" s="32">
        <f>ROUND(ROUND(L284,2)*ROUND(G284,3),2)</f>
      </c>
      <c r="N284" s="36" t="s">
        <v>55</v>
      </c>
      <c r="O284">
        <f>(M284*21)/100</f>
      </c>
      <c r="P284" t="s">
        <v>27</v>
      </c>
    </row>
    <row r="285" spans="1:5" ht="12.75">
      <c r="A285" s="35" t="s">
        <v>56</v>
      </c>
      <c r="E285" s="39" t="s">
        <v>52</v>
      </c>
    </row>
    <row r="286" spans="1:5" ht="12.75">
      <c r="A286" s="35" t="s">
        <v>57</v>
      </c>
      <c r="E286" s="40" t="s">
        <v>333</v>
      </c>
    </row>
    <row r="287" spans="1:5" ht="153">
      <c r="A287" t="s">
        <v>58</v>
      </c>
      <c r="E287" s="39" t="s">
        <v>609</v>
      </c>
    </row>
    <row r="288" spans="1:16" ht="12.75">
      <c r="A288" t="s">
        <v>49</v>
      </c>
      <c r="B288" s="34" t="s">
        <v>265</v>
      </c>
      <c r="C288" s="34" t="s">
        <v>610</v>
      </c>
      <c r="D288" s="35" t="s">
        <v>52</v>
      </c>
      <c r="E288" s="6" t="s">
        <v>611</v>
      </c>
      <c r="F288" s="36" t="s">
        <v>110</v>
      </c>
      <c r="G288" s="37">
        <v>1</v>
      </c>
      <c r="H288" s="36">
        <v>0</v>
      </c>
      <c r="I288" s="36">
        <f>ROUND(G288*H288,6)</f>
      </c>
      <c r="L288" s="38">
        <v>0</v>
      </c>
      <c r="M288" s="32">
        <f>ROUND(ROUND(L288,2)*ROUND(G288,3),2)</f>
      </c>
      <c r="N288" s="36" t="s">
        <v>55</v>
      </c>
      <c r="O288">
        <f>(M288*21)/100</f>
      </c>
      <c r="P288" t="s">
        <v>27</v>
      </c>
    </row>
    <row r="289" spans="1:5" ht="12.75">
      <c r="A289" s="35" t="s">
        <v>56</v>
      </c>
      <c r="E289" s="39" t="s">
        <v>52</v>
      </c>
    </row>
    <row r="290" spans="1:5" ht="12.75">
      <c r="A290" s="35" t="s">
        <v>57</v>
      </c>
      <c r="E290" s="40" t="s">
        <v>333</v>
      </c>
    </row>
    <row r="291" spans="1:5" ht="153">
      <c r="A291" t="s">
        <v>58</v>
      </c>
      <c r="E291" s="39" t="s">
        <v>612</v>
      </c>
    </row>
    <row r="292" spans="1:16" ht="12.75">
      <c r="A292" t="s">
        <v>49</v>
      </c>
      <c r="B292" s="34" t="s">
        <v>268</v>
      </c>
      <c r="C292" s="34" t="s">
        <v>613</v>
      </c>
      <c r="D292" s="35" t="s">
        <v>52</v>
      </c>
      <c r="E292" s="6" t="s">
        <v>614</v>
      </c>
      <c r="F292" s="36" t="s">
        <v>110</v>
      </c>
      <c r="G292" s="37">
        <v>1</v>
      </c>
      <c r="H292" s="36">
        <v>0</v>
      </c>
      <c r="I292" s="36">
        <f>ROUND(G292*H292,6)</f>
      </c>
      <c r="L292" s="38">
        <v>0</v>
      </c>
      <c r="M292" s="32">
        <f>ROUND(ROUND(L292,2)*ROUND(G292,3),2)</f>
      </c>
      <c r="N292" s="36" t="s">
        <v>55</v>
      </c>
      <c r="O292">
        <f>(M292*21)/100</f>
      </c>
      <c r="P292" t="s">
        <v>27</v>
      </c>
    </row>
    <row r="293" spans="1:5" ht="12.75">
      <c r="A293" s="35" t="s">
        <v>56</v>
      </c>
      <c r="E293" s="39" t="s">
        <v>52</v>
      </c>
    </row>
    <row r="294" spans="1:5" ht="12.75">
      <c r="A294" s="35" t="s">
        <v>57</v>
      </c>
      <c r="E294" s="40" t="s">
        <v>333</v>
      </c>
    </row>
    <row r="295" spans="1:5" ht="140.25">
      <c r="A295" t="s">
        <v>58</v>
      </c>
      <c r="E295" s="39" t="s">
        <v>615</v>
      </c>
    </row>
    <row r="296" spans="1:16" ht="12.75">
      <c r="A296" t="s">
        <v>49</v>
      </c>
      <c r="B296" s="34" t="s">
        <v>271</v>
      </c>
      <c r="C296" s="34" t="s">
        <v>616</v>
      </c>
      <c r="D296" s="35" t="s">
        <v>52</v>
      </c>
      <c r="E296" s="6" t="s">
        <v>617</v>
      </c>
      <c r="F296" s="36" t="s">
        <v>110</v>
      </c>
      <c r="G296" s="37">
        <v>1</v>
      </c>
      <c r="H296" s="36">
        <v>0</v>
      </c>
      <c r="I296" s="36">
        <f>ROUND(G296*H296,6)</f>
      </c>
      <c r="L296" s="38">
        <v>0</v>
      </c>
      <c r="M296" s="32">
        <f>ROUND(ROUND(L296,2)*ROUND(G296,3),2)</f>
      </c>
      <c r="N296" s="36" t="s">
        <v>55</v>
      </c>
      <c r="O296">
        <f>(M296*21)/100</f>
      </c>
      <c r="P296" t="s">
        <v>27</v>
      </c>
    </row>
    <row r="297" spans="1:5" ht="12.75">
      <c r="A297" s="35" t="s">
        <v>56</v>
      </c>
      <c r="E297" s="39" t="s">
        <v>52</v>
      </c>
    </row>
    <row r="298" spans="1:5" ht="12.75">
      <c r="A298" s="35" t="s">
        <v>57</v>
      </c>
      <c r="E298" s="40" t="s">
        <v>333</v>
      </c>
    </row>
    <row r="299" spans="1:5" ht="153">
      <c r="A299" t="s">
        <v>58</v>
      </c>
      <c r="E299" s="39" t="s">
        <v>618</v>
      </c>
    </row>
    <row r="300" spans="1:16" ht="12.75">
      <c r="A300" t="s">
        <v>49</v>
      </c>
      <c r="B300" s="34" t="s">
        <v>274</v>
      </c>
      <c r="C300" s="34" t="s">
        <v>619</v>
      </c>
      <c r="D300" s="35" t="s">
        <v>52</v>
      </c>
      <c r="E300" s="6" t="s">
        <v>620</v>
      </c>
      <c r="F300" s="36" t="s">
        <v>110</v>
      </c>
      <c r="G300" s="37">
        <v>1</v>
      </c>
      <c r="H300" s="36">
        <v>0</v>
      </c>
      <c r="I300" s="36">
        <f>ROUND(G300*H300,6)</f>
      </c>
      <c r="L300" s="38">
        <v>0</v>
      </c>
      <c r="M300" s="32">
        <f>ROUND(ROUND(L300,2)*ROUND(G300,3),2)</f>
      </c>
      <c r="N300" s="36" t="s">
        <v>55</v>
      </c>
      <c r="O300">
        <f>(M300*21)/100</f>
      </c>
      <c r="P300" t="s">
        <v>27</v>
      </c>
    </row>
    <row r="301" spans="1:5" ht="12.75">
      <c r="A301" s="35" t="s">
        <v>56</v>
      </c>
      <c r="E301" s="39" t="s">
        <v>52</v>
      </c>
    </row>
    <row r="302" spans="1:5" ht="12.75">
      <c r="A302" s="35" t="s">
        <v>57</v>
      </c>
      <c r="E302" s="40" t="s">
        <v>333</v>
      </c>
    </row>
    <row r="303" spans="1:5" ht="153">
      <c r="A303" t="s">
        <v>58</v>
      </c>
      <c r="E303" s="39" t="s">
        <v>621</v>
      </c>
    </row>
    <row r="304" spans="1:16" ht="12.75">
      <c r="A304" t="s">
        <v>49</v>
      </c>
      <c r="B304" s="34" t="s">
        <v>278</v>
      </c>
      <c r="C304" s="34" t="s">
        <v>622</v>
      </c>
      <c r="D304" s="35" t="s">
        <v>52</v>
      </c>
      <c r="E304" s="6" t="s">
        <v>623</v>
      </c>
      <c r="F304" s="36" t="s">
        <v>110</v>
      </c>
      <c r="G304" s="37">
        <v>1</v>
      </c>
      <c r="H304" s="36">
        <v>0</v>
      </c>
      <c r="I304" s="36">
        <f>ROUND(G304*H304,6)</f>
      </c>
      <c r="L304" s="38">
        <v>0</v>
      </c>
      <c r="M304" s="32">
        <f>ROUND(ROUND(L304,2)*ROUND(G304,3),2)</f>
      </c>
      <c r="N304" s="36" t="s">
        <v>55</v>
      </c>
      <c r="O304">
        <f>(M304*21)/100</f>
      </c>
      <c r="P304" t="s">
        <v>27</v>
      </c>
    </row>
    <row r="305" spans="1:5" ht="12.75">
      <c r="A305" s="35" t="s">
        <v>56</v>
      </c>
      <c r="E305" s="39" t="s">
        <v>52</v>
      </c>
    </row>
    <row r="306" spans="1:5" ht="12.75">
      <c r="A306" s="35" t="s">
        <v>57</v>
      </c>
      <c r="E306" s="40" t="s">
        <v>333</v>
      </c>
    </row>
    <row r="307" spans="1:5" ht="102">
      <c r="A307" t="s">
        <v>58</v>
      </c>
      <c r="E307" s="39" t="s">
        <v>624</v>
      </c>
    </row>
    <row r="308" spans="1:16" ht="12.75">
      <c r="A308" t="s">
        <v>49</v>
      </c>
      <c r="B308" s="34" t="s">
        <v>281</v>
      </c>
      <c r="C308" s="34" t="s">
        <v>625</v>
      </c>
      <c r="D308" s="35" t="s">
        <v>52</v>
      </c>
      <c r="E308" s="6" t="s">
        <v>626</v>
      </c>
      <c r="F308" s="36" t="s">
        <v>110</v>
      </c>
      <c r="G308" s="37">
        <v>2</v>
      </c>
      <c r="H308" s="36">
        <v>0</v>
      </c>
      <c r="I308" s="36">
        <f>ROUND(G308*H308,6)</f>
      </c>
      <c r="L308" s="38">
        <v>0</v>
      </c>
      <c r="M308" s="32">
        <f>ROUND(ROUND(L308,2)*ROUND(G308,3),2)</f>
      </c>
      <c r="N308" s="36" t="s">
        <v>55</v>
      </c>
      <c r="O308">
        <f>(M308*21)/100</f>
      </c>
      <c r="P308" t="s">
        <v>27</v>
      </c>
    </row>
    <row r="309" spans="1:5" ht="12.75">
      <c r="A309" s="35" t="s">
        <v>56</v>
      </c>
      <c r="E309" s="39" t="s">
        <v>52</v>
      </c>
    </row>
    <row r="310" spans="1:5" ht="12.75">
      <c r="A310" s="35" t="s">
        <v>57</v>
      </c>
      <c r="E310" s="40" t="s">
        <v>333</v>
      </c>
    </row>
    <row r="311" spans="1:5" ht="114.75">
      <c r="A311" t="s">
        <v>58</v>
      </c>
      <c r="E311" s="39" t="s">
        <v>627</v>
      </c>
    </row>
    <row r="312" spans="1:16" ht="12.75">
      <c r="A312" t="s">
        <v>49</v>
      </c>
      <c r="B312" s="34" t="s">
        <v>284</v>
      </c>
      <c r="C312" s="34" t="s">
        <v>628</v>
      </c>
      <c r="D312" s="35" t="s">
        <v>52</v>
      </c>
      <c r="E312" s="6" t="s">
        <v>629</v>
      </c>
      <c r="F312" s="36" t="s">
        <v>110</v>
      </c>
      <c r="G312" s="37">
        <v>2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55</v>
      </c>
      <c r="O312">
        <f>(M312*21)/100</f>
      </c>
      <c r="P312" t="s">
        <v>27</v>
      </c>
    </row>
    <row r="313" spans="1:5" ht="12.75">
      <c r="A313" s="35" t="s">
        <v>56</v>
      </c>
      <c r="E313" s="39" t="s">
        <v>52</v>
      </c>
    </row>
    <row r="314" spans="1:5" ht="12.75">
      <c r="A314" s="35" t="s">
        <v>57</v>
      </c>
      <c r="E314" s="40" t="s">
        <v>333</v>
      </c>
    </row>
    <row r="315" spans="1:5" ht="114.75">
      <c r="A315" t="s">
        <v>58</v>
      </c>
      <c r="E315" s="39" t="s">
        <v>630</v>
      </c>
    </row>
    <row r="316" spans="1:16" ht="12.75">
      <c r="A316" t="s">
        <v>49</v>
      </c>
      <c r="B316" s="34" t="s">
        <v>287</v>
      </c>
      <c r="C316" s="34" t="s">
        <v>631</v>
      </c>
      <c r="D316" s="35" t="s">
        <v>52</v>
      </c>
      <c r="E316" s="6" t="s">
        <v>632</v>
      </c>
      <c r="F316" s="36" t="s">
        <v>110</v>
      </c>
      <c r="G316" s="37">
        <v>2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55</v>
      </c>
      <c r="O316">
        <f>(M316*21)/100</f>
      </c>
      <c r="P316" t="s">
        <v>27</v>
      </c>
    </row>
    <row r="317" spans="1:5" ht="12.75">
      <c r="A317" s="35" t="s">
        <v>56</v>
      </c>
      <c r="E317" s="39" t="s">
        <v>52</v>
      </c>
    </row>
    <row r="318" spans="1:5" ht="12.75">
      <c r="A318" s="35" t="s">
        <v>57</v>
      </c>
      <c r="E318" s="40" t="s">
        <v>333</v>
      </c>
    </row>
    <row r="319" spans="1:5" ht="114.75">
      <c r="A319" t="s">
        <v>58</v>
      </c>
      <c r="E319" s="39" t="s">
        <v>633</v>
      </c>
    </row>
    <row r="320" spans="1:16" ht="12.75">
      <c r="A320" t="s">
        <v>49</v>
      </c>
      <c r="B320" s="34" t="s">
        <v>290</v>
      </c>
      <c r="C320" s="34" t="s">
        <v>634</v>
      </c>
      <c r="D320" s="35" t="s">
        <v>52</v>
      </c>
      <c r="E320" s="6" t="s">
        <v>635</v>
      </c>
      <c r="F320" s="36" t="s">
        <v>110</v>
      </c>
      <c r="G320" s="37">
        <v>2</v>
      </c>
      <c r="H320" s="36">
        <v>0</v>
      </c>
      <c r="I320" s="36">
        <f>ROUND(G320*H320,6)</f>
      </c>
      <c r="L320" s="38">
        <v>0</v>
      </c>
      <c r="M320" s="32">
        <f>ROUND(ROUND(L320,2)*ROUND(G320,3),2)</f>
      </c>
      <c r="N320" s="36" t="s">
        <v>55</v>
      </c>
      <c r="O320">
        <f>(M320*21)/100</f>
      </c>
      <c r="P320" t="s">
        <v>27</v>
      </c>
    </row>
    <row r="321" spans="1:5" ht="12.75">
      <c r="A321" s="35" t="s">
        <v>56</v>
      </c>
      <c r="E321" s="39" t="s">
        <v>52</v>
      </c>
    </row>
    <row r="322" spans="1:5" ht="12.75">
      <c r="A322" s="35" t="s">
        <v>57</v>
      </c>
      <c r="E322" s="40" t="s">
        <v>333</v>
      </c>
    </row>
    <row r="323" spans="1:5" ht="76.5">
      <c r="A323" t="s">
        <v>58</v>
      </c>
      <c r="E323" s="39" t="s">
        <v>636</v>
      </c>
    </row>
    <row r="324" spans="1:16" ht="12.75">
      <c r="A324" t="s">
        <v>49</v>
      </c>
      <c r="B324" s="34" t="s">
        <v>293</v>
      </c>
      <c r="C324" s="34" t="s">
        <v>637</v>
      </c>
      <c r="D324" s="35" t="s">
        <v>52</v>
      </c>
      <c r="E324" s="6" t="s">
        <v>638</v>
      </c>
      <c r="F324" s="36" t="s">
        <v>110</v>
      </c>
      <c r="G324" s="37">
        <v>5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55</v>
      </c>
      <c r="O324">
        <f>(M324*21)/100</f>
      </c>
      <c r="P324" t="s">
        <v>27</v>
      </c>
    </row>
    <row r="325" spans="1:5" ht="12.75">
      <c r="A325" s="35" t="s">
        <v>56</v>
      </c>
      <c r="E325" s="39" t="s">
        <v>52</v>
      </c>
    </row>
    <row r="326" spans="1:5" ht="12.75">
      <c r="A326" s="35" t="s">
        <v>57</v>
      </c>
      <c r="E326" s="40" t="s">
        <v>333</v>
      </c>
    </row>
    <row r="327" spans="1:5" ht="127.5">
      <c r="A327" t="s">
        <v>58</v>
      </c>
      <c r="E327" s="39" t="s">
        <v>639</v>
      </c>
    </row>
    <row r="328" spans="1:16" ht="12.75">
      <c r="A328" t="s">
        <v>49</v>
      </c>
      <c r="B328" s="34" t="s">
        <v>296</v>
      </c>
      <c r="C328" s="34" t="s">
        <v>640</v>
      </c>
      <c r="D328" s="35" t="s">
        <v>52</v>
      </c>
      <c r="E328" s="6" t="s">
        <v>641</v>
      </c>
      <c r="F328" s="36" t="s">
        <v>110</v>
      </c>
      <c r="G328" s="37">
        <v>10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55</v>
      </c>
      <c r="O328">
        <f>(M328*21)/100</f>
      </c>
      <c r="P328" t="s">
        <v>27</v>
      </c>
    </row>
    <row r="329" spans="1:5" ht="12.75">
      <c r="A329" s="35" t="s">
        <v>56</v>
      </c>
      <c r="E329" s="39" t="s">
        <v>52</v>
      </c>
    </row>
    <row r="330" spans="1:5" ht="12.75">
      <c r="A330" s="35" t="s">
        <v>57</v>
      </c>
      <c r="E330" s="40" t="s">
        <v>333</v>
      </c>
    </row>
    <row r="331" spans="1:5" ht="127.5">
      <c r="A331" t="s">
        <v>58</v>
      </c>
      <c r="E331" s="39" t="s">
        <v>642</v>
      </c>
    </row>
    <row r="332" spans="1:16" ht="12.75">
      <c r="A332" t="s">
        <v>49</v>
      </c>
      <c r="B332" s="34" t="s">
        <v>299</v>
      </c>
      <c r="C332" s="34" t="s">
        <v>643</v>
      </c>
      <c r="D332" s="35" t="s">
        <v>52</v>
      </c>
      <c r="E332" s="6" t="s">
        <v>629</v>
      </c>
      <c r="F332" s="36" t="s">
        <v>110</v>
      </c>
      <c r="G332" s="37">
        <v>2</v>
      </c>
      <c r="H332" s="36">
        <v>0</v>
      </c>
      <c r="I332" s="36">
        <f>ROUND(G332*H332,6)</f>
      </c>
      <c r="L332" s="38">
        <v>0</v>
      </c>
      <c r="M332" s="32">
        <f>ROUND(ROUND(L332,2)*ROUND(G332,3),2)</f>
      </c>
      <c r="N332" s="36" t="s">
        <v>55</v>
      </c>
      <c r="O332">
        <f>(M332*21)/100</f>
      </c>
      <c r="P332" t="s">
        <v>27</v>
      </c>
    </row>
    <row r="333" spans="1:5" ht="12.75">
      <c r="A333" s="35" t="s">
        <v>56</v>
      </c>
      <c r="E333" s="39" t="s">
        <v>52</v>
      </c>
    </row>
    <row r="334" spans="1:5" ht="12.75">
      <c r="A334" s="35" t="s">
        <v>57</v>
      </c>
      <c r="E334" s="40" t="s">
        <v>333</v>
      </c>
    </row>
    <row r="335" spans="1:5" ht="114.75">
      <c r="A335" t="s">
        <v>58</v>
      </c>
      <c r="E335" s="39" t="s">
        <v>630</v>
      </c>
    </row>
    <row r="336" spans="1:16" ht="12.75">
      <c r="A336" t="s">
        <v>49</v>
      </c>
      <c r="B336" s="34" t="s">
        <v>302</v>
      </c>
      <c r="C336" s="34" t="s">
        <v>644</v>
      </c>
      <c r="D336" s="35" t="s">
        <v>52</v>
      </c>
      <c r="E336" s="6" t="s">
        <v>645</v>
      </c>
      <c r="F336" s="36" t="s">
        <v>277</v>
      </c>
      <c r="G336" s="37">
        <v>24</v>
      </c>
      <c r="H336" s="36">
        <v>0</v>
      </c>
      <c r="I336" s="36">
        <f>ROUND(G336*H336,6)</f>
      </c>
      <c r="L336" s="38">
        <v>0</v>
      </c>
      <c r="M336" s="32">
        <f>ROUND(ROUND(L336,2)*ROUND(G336,3),2)</f>
      </c>
      <c r="N336" s="36" t="s">
        <v>55</v>
      </c>
      <c r="O336">
        <f>(M336*21)/100</f>
      </c>
      <c r="P336" t="s">
        <v>27</v>
      </c>
    </row>
    <row r="337" spans="1:5" ht="12.75">
      <c r="A337" s="35" t="s">
        <v>56</v>
      </c>
      <c r="E337" s="39" t="s">
        <v>52</v>
      </c>
    </row>
    <row r="338" spans="1:5" ht="12.75">
      <c r="A338" s="35" t="s">
        <v>57</v>
      </c>
      <c r="E338" s="40" t="s">
        <v>333</v>
      </c>
    </row>
    <row r="339" spans="1:5" ht="102">
      <c r="A339" t="s">
        <v>58</v>
      </c>
      <c r="E339" s="39" t="s">
        <v>646</v>
      </c>
    </row>
    <row r="340" spans="1:16" ht="25.5">
      <c r="A340" t="s">
        <v>49</v>
      </c>
      <c r="B340" s="34" t="s">
        <v>306</v>
      </c>
      <c r="C340" s="34" t="s">
        <v>584</v>
      </c>
      <c r="D340" s="35" t="s">
        <v>52</v>
      </c>
      <c r="E340" s="6" t="s">
        <v>585</v>
      </c>
      <c r="F340" s="36" t="s">
        <v>110</v>
      </c>
      <c r="G340" s="37">
        <v>8</v>
      </c>
      <c r="H340" s="36">
        <v>0</v>
      </c>
      <c r="I340" s="36">
        <f>ROUND(G340*H340,6)</f>
      </c>
      <c r="L340" s="38">
        <v>0</v>
      </c>
      <c r="M340" s="32">
        <f>ROUND(ROUND(L340,2)*ROUND(G340,3),2)</f>
      </c>
      <c r="N340" s="36" t="s">
        <v>86</v>
      </c>
      <c r="O340">
        <f>(M340*21)/100</f>
      </c>
      <c r="P340" t="s">
        <v>27</v>
      </c>
    </row>
    <row r="341" spans="1:5" ht="12.75">
      <c r="A341" s="35" t="s">
        <v>56</v>
      </c>
      <c r="E341" s="39" t="s">
        <v>52</v>
      </c>
    </row>
    <row r="342" spans="1:5" ht="12.75">
      <c r="A342" s="35" t="s">
        <v>57</v>
      </c>
      <c r="E342" s="40" t="s">
        <v>333</v>
      </c>
    </row>
    <row r="343" spans="1:5" ht="12.75">
      <c r="A343" t="s">
        <v>58</v>
      </c>
      <c r="E343" s="39" t="s">
        <v>87</v>
      </c>
    </row>
    <row r="344" spans="1:16" ht="12.75">
      <c r="A344" t="s">
        <v>49</v>
      </c>
      <c r="B344" s="34" t="s">
        <v>309</v>
      </c>
      <c r="C344" s="34" t="s">
        <v>647</v>
      </c>
      <c r="D344" s="35" t="s">
        <v>52</v>
      </c>
      <c r="E344" s="6" t="s">
        <v>648</v>
      </c>
      <c r="F344" s="36" t="s">
        <v>110</v>
      </c>
      <c r="G344" s="37">
        <v>1</v>
      </c>
      <c r="H344" s="36">
        <v>0</v>
      </c>
      <c r="I344" s="36">
        <f>ROUND(G344*H344,6)</f>
      </c>
      <c r="L344" s="38">
        <v>0</v>
      </c>
      <c r="M344" s="32">
        <f>ROUND(ROUND(L344,2)*ROUND(G344,3),2)</f>
      </c>
      <c r="N344" s="36" t="s">
        <v>55</v>
      </c>
      <c r="O344">
        <f>(M344*21)/100</f>
      </c>
      <c r="P344" t="s">
        <v>27</v>
      </c>
    </row>
    <row r="345" spans="1:5" ht="12.75">
      <c r="A345" s="35" t="s">
        <v>56</v>
      </c>
      <c r="E345" s="39" t="s">
        <v>52</v>
      </c>
    </row>
    <row r="346" spans="1:5" ht="12.75">
      <c r="A346" s="35" t="s">
        <v>57</v>
      </c>
      <c r="E346" s="40" t="s">
        <v>333</v>
      </c>
    </row>
    <row r="347" spans="1:5" ht="89.25">
      <c r="A347" t="s">
        <v>58</v>
      </c>
      <c r="E347" s="39" t="s">
        <v>649</v>
      </c>
    </row>
    <row r="348" spans="1:16" ht="12.75">
      <c r="A348" t="s">
        <v>49</v>
      </c>
      <c r="B348" s="34" t="s">
        <v>312</v>
      </c>
      <c r="C348" s="34" t="s">
        <v>650</v>
      </c>
      <c r="D348" s="35" t="s">
        <v>52</v>
      </c>
      <c r="E348" s="6" t="s">
        <v>651</v>
      </c>
      <c r="F348" s="36" t="s">
        <v>277</v>
      </c>
      <c r="G348" s="37">
        <v>48</v>
      </c>
      <c r="H348" s="36">
        <v>0</v>
      </c>
      <c r="I348" s="36">
        <f>ROUND(G348*H348,6)</f>
      </c>
      <c r="L348" s="38">
        <v>0</v>
      </c>
      <c r="M348" s="32">
        <f>ROUND(ROUND(L348,2)*ROUND(G348,3),2)</f>
      </c>
      <c r="N348" s="36" t="s">
        <v>86</v>
      </c>
      <c r="O348">
        <f>(M348*21)/100</f>
      </c>
      <c r="P348" t="s">
        <v>27</v>
      </c>
    </row>
    <row r="349" spans="1:5" ht="12.75">
      <c r="A349" s="35" t="s">
        <v>56</v>
      </c>
      <c r="E349" s="39" t="s">
        <v>52</v>
      </c>
    </row>
    <row r="350" spans="1:5" ht="12.75">
      <c r="A350" s="35" t="s">
        <v>57</v>
      </c>
      <c r="E350" s="40" t="s">
        <v>333</v>
      </c>
    </row>
    <row r="351" spans="1:5" ht="12.75">
      <c r="A351" t="s">
        <v>58</v>
      </c>
      <c r="E351" s="39" t="s">
        <v>87</v>
      </c>
    </row>
    <row r="352" spans="1:16" ht="12.75">
      <c r="A352" t="s">
        <v>49</v>
      </c>
      <c r="B352" s="34" t="s">
        <v>315</v>
      </c>
      <c r="C352" s="34" t="s">
        <v>652</v>
      </c>
      <c r="D352" s="35" t="s">
        <v>52</v>
      </c>
      <c r="E352" s="6" t="s">
        <v>653</v>
      </c>
      <c r="F352" s="36" t="s">
        <v>277</v>
      </c>
      <c r="G352" s="37">
        <v>8</v>
      </c>
      <c r="H352" s="36">
        <v>0</v>
      </c>
      <c r="I352" s="36">
        <f>ROUND(G352*H352,6)</f>
      </c>
      <c r="L352" s="38">
        <v>0</v>
      </c>
      <c r="M352" s="32">
        <f>ROUND(ROUND(L352,2)*ROUND(G352,3),2)</f>
      </c>
      <c r="N352" s="36" t="s">
        <v>86</v>
      </c>
      <c r="O352">
        <f>(M352*21)/100</f>
      </c>
      <c r="P352" t="s">
        <v>27</v>
      </c>
    </row>
    <row r="353" spans="1:5" ht="12.75">
      <c r="A353" s="35" t="s">
        <v>56</v>
      </c>
      <c r="E353" s="39" t="s">
        <v>52</v>
      </c>
    </row>
    <row r="354" spans="1:5" ht="12.75">
      <c r="A354" s="35" t="s">
        <v>57</v>
      </c>
      <c r="E354" s="40" t="s">
        <v>333</v>
      </c>
    </row>
    <row r="355" spans="1:5" ht="12.75">
      <c r="A355" t="s">
        <v>58</v>
      </c>
      <c r="E355" s="39" t="s">
        <v>87</v>
      </c>
    </row>
    <row r="356" spans="1:16" ht="12.75">
      <c r="A356" t="s">
        <v>49</v>
      </c>
      <c r="B356" s="34" t="s">
        <v>318</v>
      </c>
      <c r="C356" s="34" t="s">
        <v>654</v>
      </c>
      <c r="D356" s="35" t="s">
        <v>52</v>
      </c>
      <c r="E356" s="6" t="s">
        <v>655</v>
      </c>
      <c r="F356" s="36" t="s">
        <v>277</v>
      </c>
      <c r="G356" s="37">
        <v>8</v>
      </c>
      <c r="H356" s="36">
        <v>0</v>
      </c>
      <c r="I356" s="36">
        <f>ROUND(G356*H356,6)</f>
      </c>
      <c r="L356" s="38">
        <v>0</v>
      </c>
      <c r="M356" s="32">
        <f>ROUND(ROUND(L356,2)*ROUND(G356,3),2)</f>
      </c>
      <c r="N356" s="36" t="s">
        <v>86</v>
      </c>
      <c r="O356">
        <f>(M356*21)/100</f>
      </c>
      <c r="P356" t="s">
        <v>27</v>
      </c>
    </row>
    <row r="357" spans="1:5" ht="12.75">
      <c r="A357" s="35" t="s">
        <v>56</v>
      </c>
      <c r="E357" s="39" t="s">
        <v>52</v>
      </c>
    </row>
    <row r="358" spans="1:5" ht="12.75">
      <c r="A358" s="35" t="s">
        <v>57</v>
      </c>
      <c r="E358" s="40" t="s">
        <v>333</v>
      </c>
    </row>
    <row r="359" spans="1:5" ht="12.75">
      <c r="A359" t="s">
        <v>58</v>
      </c>
      <c r="E359" s="39" t="s">
        <v>87</v>
      </c>
    </row>
    <row r="360" spans="1:16" ht="12.75">
      <c r="A360" t="s">
        <v>49</v>
      </c>
      <c r="B360" s="34" t="s">
        <v>321</v>
      </c>
      <c r="C360" s="34" t="s">
        <v>656</v>
      </c>
      <c r="D360" s="35" t="s">
        <v>52</v>
      </c>
      <c r="E360" s="6" t="s">
        <v>657</v>
      </c>
      <c r="F360" s="36" t="s">
        <v>277</v>
      </c>
      <c r="G360" s="37">
        <v>24</v>
      </c>
      <c r="H360" s="36">
        <v>0</v>
      </c>
      <c r="I360" s="36">
        <f>ROUND(G360*H360,6)</f>
      </c>
      <c r="L360" s="38">
        <v>0</v>
      </c>
      <c r="M360" s="32">
        <f>ROUND(ROUND(L360,2)*ROUND(G360,3),2)</f>
      </c>
      <c r="N360" s="36" t="s">
        <v>86</v>
      </c>
      <c r="O360">
        <f>(M360*21)/100</f>
      </c>
      <c r="P360" t="s">
        <v>27</v>
      </c>
    </row>
    <row r="361" spans="1:5" ht="12.75">
      <c r="A361" s="35" t="s">
        <v>56</v>
      </c>
      <c r="E361" s="39" t="s">
        <v>52</v>
      </c>
    </row>
    <row r="362" spans="1:5" ht="12.75">
      <c r="A362" s="35" t="s">
        <v>57</v>
      </c>
      <c r="E362" s="40" t="s">
        <v>333</v>
      </c>
    </row>
    <row r="363" spans="1:5" ht="12.75">
      <c r="A363" t="s">
        <v>58</v>
      </c>
      <c r="E363" s="39" t="s">
        <v>87</v>
      </c>
    </row>
    <row r="364" spans="1:16" ht="12.75">
      <c r="A364" t="s">
        <v>49</v>
      </c>
      <c r="B364" s="34" t="s">
        <v>658</v>
      </c>
      <c r="C364" s="34" t="s">
        <v>659</v>
      </c>
      <c r="D364" s="35" t="s">
        <v>52</v>
      </c>
      <c r="E364" s="6" t="s">
        <v>660</v>
      </c>
      <c r="F364" s="36" t="s">
        <v>277</v>
      </c>
      <c r="G364" s="37">
        <v>8</v>
      </c>
      <c r="H364" s="36">
        <v>0</v>
      </c>
      <c r="I364" s="36">
        <f>ROUND(G364*H364,6)</f>
      </c>
      <c r="L364" s="38">
        <v>0</v>
      </c>
      <c r="M364" s="32">
        <f>ROUND(ROUND(L364,2)*ROUND(G364,3),2)</f>
      </c>
      <c r="N364" s="36" t="s">
        <v>86</v>
      </c>
      <c r="O364">
        <f>(M364*21)/100</f>
      </c>
      <c r="P364" t="s">
        <v>27</v>
      </c>
    </row>
    <row r="365" spans="1:5" ht="12.75">
      <c r="A365" s="35" t="s">
        <v>56</v>
      </c>
      <c r="E365" s="39" t="s">
        <v>52</v>
      </c>
    </row>
    <row r="366" spans="1:5" ht="12.75">
      <c r="A366" s="35" t="s">
        <v>57</v>
      </c>
      <c r="E366" s="40" t="s">
        <v>333</v>
      </c>
    </row>
    <row r="367" spans="1:5" ht="12.75">
      <c r="A367" t="s">
        <v>58</v>
      </c>
      <c r="E367" s="39" t="s">
        <v>87</v>
      </c>
    </row>
    <row r="368" spans="1:16" ht="12.75">
      <c r="A368" t="s">
        <v>49</v>
      </c>
      <c r="B368" s="34" t="s">
        <v>661</v>
      </c>
      <c r="C368" s="34" t="s">
        <v>662</v>
      </c>
      <c r="D368" s="35" t="s">
        <v>52</v>
      </c>
      <c r="E368" s="6" t="s">
        <v>663</v>
      </c>
      <c r="F368" s="36" t="s">
        <v>277</v>
      </c>
      <c r="G368" s="37">
        <v>8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86</v>
      </c>
      <c r="O368">
        <f>(M368*21)/100</f>
      </c>
      <c r="P368" t="s">
        <v>27</v>
      </c>
    </row>
    <row r="369" spans="1:5" ht="12.75">
      <c r="A369" s="35" t="s">
        <v>56</v>
      </c>
      <c r="E369" s="39" t="s">
        <v>52</v>
      </c>
    </row>
    <row r="370" spans="1:5" ht="12.75">
      <c r="A370" s="35" t="s">
        <v>57</v>
      </c>
      <c r="E370" s="40" t="s">
        <v>333</v>
      </c>
    </row>
    <row r="371" spans="1:5" ht="12.75">
      <c r="A371" t="s">
        <v>58</v>
      </c>
      <c r="E371" s="39" t="s">
        <v>87</v>
      </c>
    </row>
    <row r="372" spans="1:16" ht="25.5">
      <c r="A372" t="s">
        <v>49</v>
      </c>
      <c r="B372" s="34" t="s">
        <v>664</v>
      </c>
      <c r="C372" s="34" t="s">
        <v>532</v>
      </c>
      <c r="D372" s="35" t="s">
        <v>52</v>
      </c>
      <c r="E372" s="6" t="s">
        <v>533</v>
      </c>
      <c r="F372" s="36" t="s">
        <v>110</v>
      </c>
      <c r="G372" s="37">
        <v>1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86</v>
      </c>
      <c r="O372">
        <f>(M372*21)/100</f>
      </c>
      <c r="P372" t="s">
        <v>27</v>
      </c>
    </row>
    <row r="373" spans="1:5" ht="12.75">
      <c r="A373" s="35" t="s">
        <v>56</v>
      </c>
      <c r="E373" s="39" t="s">
        <v>52</v>
      </c>
    </row>
    <row r="374" spans="1:5" ht="12.75">
      <c r="A374" s="35" t="s">
        <v>57</v>
      </c>
      <c r="E374" s="40" t="s">
        <v>333</v>
      </c>
    </row>
    <row r="375" spans="1:5" ht="12.75">
      <c r="A375" t="s">
        <v>58</v>
      </c>
      <c r="E375" s="39" t="s">
        <v>87</v>
      </c>
    </row>
    <row r="376" spans="1:16" ht="38.25">
      <c r="A376" t="s">
        <v>49</v>
      </c>
      <c r="B376" s="34" t="s">
        <v>665</v>
      </c>
      <c r="C376" s="34" t="s">
        <v>666</v>
      </c>
      <c r="D376" s="35" t="s">
        <v>52</v>
      </c>
      <c r="E376" s="6" t="s">
        <v>667</v>
      </c>
      <c r="F376" s="36" t="s">
        <v>110</v>
      </c>
      <c r="G376" s="37">
        <v>2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86</v>
      </c>
      <c r="O376">
        <f>(M376*21)/100</f>
      </c>
      <c r="P376" t="s">
        <v>27</v>
      </c>
    </row>
    <row r="377" spans="1:5" ht="12.75">
      <c r="A377" s="35" t="s">
        <v>56</v>
      </c>
      <c r="E377" s="39" t="s">
        <v>52</v>
      </c>
    </row>
    <row r="378" spans="1:5" ht="12.75">
      <c r="A378" s="35" t="s">
        <v>57</v>
      </c>
      <c r="E378" s="40" t="s">
        <v>333</v>
      </c>
    </row>
    <row r="379" spans="1:5" ht="12.75">
      <c r="A379" t="s">
        <v>58</v>
      </c>
      <c r="E379" s="39" t="s">
        <v>87</v>
      </c>
    </row>
    <row r="380" spans="1:16" ht="12.75">
      <c r="A380" t="s">
        <v>49</v>
      </c>
      <c r="B380" s="34" t="s">
        <v>668</v>
      </c>
      <c r="C380" s="34" t="s">
        <v>669</v>
      </c>
      <c r="D380" s="35" t="s">
        <v>52</v>
      </c>
      <c r="E380" s="6" t="s">
        <v>670</v>
      </c>
      <c r="F380" s="36" t="s">
        <v>110</v>
      </c>
      <c r="G380" s="37">
        <v>12</v>
      </c>
      <c r="H380" s="36">
        <v>0</v>
      </c>
      <c r="I380" s="36">
        <f>ROUND(G380*H380,6)</f>
      </c>
      <c r="L380" s="38">
        <v>0</v>
      </c>
      <c r="M380" s="32">
        <f>ROUND(ROUND(L380,2)*ROUND(G380,3),2)</f>
      </c>
      <c r="N380" s="36" t="s">
        <v>86</v>
      </c>
      <c r="O380">
        <f>(M380*21)/100</f>
      </c>
      <c r="P380" t="s">
        <v>27</v>
      </c>
    </row>
    <row r="381" spans="1:5" ht="12.75">
      <c r="A381" s="35" t="s">
        <v>56</v>
      </c>
      <c r="E381" s="39" t="s">
        <v>52</v>
      </c>
    </row>
    <row r="382" spans="1:5" ht="12.75">
      <c r="A382" s="35" t="s">
        <v>57</v>
      </c>
      <c r="E382" s="40" t="s">
        <v>333</v>
      </c>
    </row>
    <row r="383" spans="1:5" ht="12.75">
      <c r="A383" t="s">
        <v>58</v>
      </c>
      <c r="E383" s="39" t="s">
        <v>87</v>
      </c>
    </row>
    <row r="384" spans="1:16" ht="12.75">
      <c r="A384" t="s">
        <v>49</v>
      </c>
      <c r="B384" s="34" t="s">
        <v>671</v>
      </c>
      <c r="C384" s="34" t="s">
        <v>672</v>
      </c>
      <c r="D384" s="35" t="s">
        <v>52</v>
      </c>
      <c r="E384" s="6" t="s">
        <v>673</v>
      </c>
      <c r="F384" s="36" t="s">
        <v>110</v>
      </c>
      <c r="G384" s="37">
        <v>3</v>
      </c>
      <c r="H384" s="36">
        <v>0</v>
      </c>
      <c r="I384" s="36">
        <f>ROUND(G384*H384,6)</f>
      </c>
      <c r="L384" s="38">
        <v>0</v>
      </c>
      <c r="M384" s="32">
        <f>ROUND(ROUND(L384,2)*ROUND(G384,3),2)</f>
      </c>
      <c r="N384" s="36" t="s">
        <v>55</v>
      </c>
      <c r="O384">
        <f>(M384*21)/100</f>
      </c>
      <c r="P384" t="s">
        <v>27</v>
      </c>
    </row>
    <row r="385" spans="1:5" ht="12.75">
      <c r="A385" s="35" t="s">
        <v>56</v>
      </c>
      <c r="E385" s="39" t="s">
        <v>52</v>
      </c>
    </row>
    <row r="386" spans="1:5" ht="12.75">
      <c r="A386" s="35" t="s">
        <v>57</v>
      </c>
      <c r="E386" s="40" t="s">
        <v>333</v>
      </c>
    </row>
    <row r="387" spans="1:5" ht="102">
      <c r="A387" t="s">
        <v>58</v>
      </c>
      <c r="E387" s="39" t="s">
        <v>521</v>
      </c>
    </row>
    <row r="388" spans="1:16" ht="12.75">
      <c r="A388" t="s">
        <v>49</v>
      </c>
      <c r="B388" s="34" t="s">
        <v>674</v>
      </c>
      <c r="C388" s="34" t="s">
        <v>675</v>
      </c>
      <c r="D388" s="35" t="s">
        <v>52</v>
      </c>
      <c r="E388" s="6" t="s">
        <v>676</v>
      </c>
      <c r="F388" s="36" t="s">
        <v>110</v>
      </c>
      <c r="G388" s="37">
        <v>2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86</v>
      </c>
      <c r="O388">
        <f>(M388*21)/100</f>
      </c>
      <c r="P388" t="s">
        <v>27</v>
      </c>
    </row>
    <row r="389" spans="1:5" ht="12.75">
      <c r="A389" s="35" t="s">
        <v>56</v>
      </c>
      <c r="E389" s="39" t="s">
        <v>52</v>
      </c>
    </row>
    <row r="390" spans="1:5" ht="12.75">
      <c r="A390" s="35" t="s">
        <v>57</v>
      </c>
      <c r="E390" s="40" t="s">
        <v>333</v>
      </c>
    </row>
    <row r="391" spans="1:5" ht="12.75">
      <c r="A391" t="s">
        <v>58</v>
      </c>
      <c r="E391" s="39" t="s">
        <v>87</v>
      </c>
    </row>
    <row r="392" spans="1:16" ht="25.5">
      <c r="A392" t="s">
        <v>49</v>
      </c>
      <c r="B392" s="34" t="s">
        <v>677</v>
      </c>
      <c r="C392" s="34" t="s">
        <v>468</v>
      </c>
      <c r="D392" s="35" t="s">
        <v>52</v>
      </c>
      <c r="E392" s="6" t="s">
        <v>469</v>
      </c>
      <c r="F392" s="36" t="s">
        <v>110</v>
      </c>
      <c r="G392" s="37">
        <v>1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86</v>
      </c>
      <c r="O392">
        <f>(M392*21)/100</f>
      </c>
      <c r="P392" t="s">
        <v>27</v>
      </c>
    </row>
    <row r="393" spans="1:5" ht="12.75">
      <c r="A393" s="35" t="s">
        <v>56</v>
      </c>
      <c r="E393" s="39" t="s">
        <v>52</v>
      </c>
    </row>
    <row r="394" spans="1:5" ht="12.75">
      <c r="A394" s="35" t="s">
        <v>57</v>
      </c>
      <c r="E394" s="40" t="s">
        <v>333</v>
      </c>
    </row>
    <row r="395" spans="1:5" ht="12.75">
      <c r="A395" t="s">
        <v>58</v>
      </c>
      <c r="E395" s="39" t="s">
        <v>87</v>
      </c>
    </row>
    <row r="396" spans="1:16" ht="12.75">
      <c r="A396" t="s">
        <v>49</v>
      </c>
      <c r="B396" s="34" t="s">
        <v>678</v>
      </c>
      <c r="C396" s="34" t="s">
        <v>679</v>
      </c>
      <c r="D396" s="35" t="s">
        <v>52</v>
      </c>
      <c r="E396" s="6" t="s">
        <v>680</v>
      </c>
      <c r="F396" s="36" t="s">
        <v>94</v>
      </c>
      <c r="G396" s="37">
        <v>10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86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52</v>
      </c>
    </row>
    <row r="398" spans="1:5" ht="12.75">
      <c r="A398" s="35" t="s">
        <v>57</v>
      </c>
      <c r="E398" s="40" t="s">
        <v>333</v>
      </c>
    </row>
    <row r="399" spans="1:5" ht="12.75">
      <c r="A399" t="s">
        <v>58</v>
      </c>
      <c r="E399" s="39" t="s">
        <v>87</v>
      </c>
    </row>
    <row r="400" spans="1:16" ht="25.5">
      <c r="A400" t="s">
        <v>49</v>
      </c>
      <c r="B400" s="34" t="s">
        <v>681</v>
      </c>
      <c r="C400" s="34" t="s">
        <v>682</v>
      </c>
      <c r="D400" s="35" t="s">
        <v>52</v>
      </c>
      <c r="E400" s="6" t="s">
        <v>683</v>
      </c>
      <c r="F400" s="36" t="s">
        <v>94</v>
      </c>
      <c r="G400" s="37">
        <v>10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86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52</v>
      </c>
    </row>
    <row r="402" spans="1:5" ht="12.75">
      <c r="A402" s="35" t="s">
        <v>57</v>
      </c>
      <c r="E402" s="40" t="s">
        <v>333</v>
      </c>
    </row>
    <row r="403" spans="1:5" ht="12.75">
      <c r="A403" t="s">
        <v>58</v>
      </c>
      <c r="E403" s="39" t="s">
        <v>87</v>
      </c>
    </row>
    <row r="404" spans="1:16" ht="25.5">
      <c r="A404" t="s">
        <v>49</v>
      </c>
      <c r="B404" s="34" t="s">
        <v>684</v>
      </c>
      <c r="C404" s="34" t="s">
        <v>466</v>
      </c>
      <c r="D404" s="35" t="s">
        <v>52</v>
      </c>
      <c r="E404" s="6" t="s">
        <v>467</v>
      </c>
      <c r="F404" s="36" t="s">
        <v>110</v>
      </c>
      <c r="G404" s="37">
        <v>1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86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52</v>
      </c>
    </row>
    <row r="406" spans="1:5" ht="12.75">
      <c r="A406" s="35" t="s">
        <v>57</v>
      </c>
      <c r="E406" s="40" t="s">
        <v>333</v>
      </c>
    </row>
    <row r="407" spans="1:5" ht="12.75">
      <c r="A407" t="s">
        <v>58</v>
      </c>
      <c r="E407" s="39" t="s">
        <v>87</v>
      </c>
    </row>
    <row r="408" spans="1:16" ht="12.75">
      <c r="A408" t="s">
        <v>49</v>
      </c>
      <c r="B408" s="34" t="s">
        <v>685</v>
      </c>
      <c r="C408" s="34" t="s">
        <v>686</v>
      </c>
      <c r="D408" s="35" t="s">
        <v>52</v>
      </c>
      <c r="E408" s="6" t="s">
        <v>687</v>
      </c>
      <c r="F408" s="36" t="s">
        <v>110</v>
      </c>
      <c r="G408" s="37">
        <v>1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86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52</v>
      </c>
    </row>
    <row r="410" spans="1:5" ht="12.75">
      <c r="A410" s="35" t="s">
        <v>57</v>
      </c>
      <c r="E410" s="40" t="s">
        <v>333</v>
      </c>
    </row>
    <row r="411" spans="1:5" ht="12.75">
      <c r="A411" t="s">
        <v>58</v>
      </c>
      <c r="E411" s="39" t="s">
        <v>87</v>
      </c>
    </row>
    <row r="412" spans="1:16" ht="12.75">
      <c r="A412" t="s">
        <v>49</v>
      </c>
      <c r="B412" s="34" t="s">
        <v>688</v>
      </c>
      <c r="C412" s="34" t="s">
        <v>689</v>
      </c>
      <c r="D412" s="35" t="s">
        <v>52</v>
      </c>
      <c r="E412" s="6" t="s">
        <v>690</v>
      </c>
      <c r="F412" s="36" t="s">
        <v>110</v>
      </c>
      <c r="G412" s="37">
        <v>1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86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52</v>
      </c>
    </row>
    <row r="414" spans="1:5" ht="12.75">
      <c r="A414" s="35" t="s">
        <v>57</v>
      </c>
      <c r="E414" s="40" t="s">
        <v>333</v>
      </c>
    </row>
    <row r="415" spans="1:5" ht="12.75">
      <c r="A415" t="s">
        <v>58</v>
      </c>
      <c r="E415" s="39" t="s">
        <v>87</v>
      </c>
    </row>
    <row r="416" spans="1:16" ht="12.75">
      <c r="A416" t="s">
        <v>49</v>
      </c>
      <c r="B416" s="34" t="s">
        <v>691</v>
      </c>
      <c r="C416" s="34" t="s">
        <v>346</v>
      </c>
      <c r="D416" s="35" t="s">
        <v>52</v>
      </c>
      <c r="E416" s="6" t="s">
        <v>347</v>
      </c>
      <c r="F416" s="36" t="s">
        <v>126</v>
      </c>
      <c r="G416" s="37">
        <v>0.125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86</v>
      </c>
      <c r="O416">
        <f>(M416*21)/100</f>
      </c>
      <c r="P416" t="s">
        <v>27</v>
      </c>
    </row>
    <row r="417" spans="1:5" ht="12.75">
      <c r="A417" s="35" t="s">
        <v>56</v>
      </c>
      <c r="E417" s="39" t="s">
        <v>52</v>
      </c>
    </row>
    <row r="418" spans="1:5" ht="12.75">
      <c r="A418" s="35" t="s">
        <v>57</v>
      </c>
      <c r="E418" s="40" t="s">
        <v>333</v>
      </c>
    </row>
    <row r="419" spans="1:5" ht="12.75">
      <c r="A419" t="s">
        <v>58</v>
      </c>
      <c r="E419" s="39" t="s">
        <v>87</v>
      </c>
    </row>
    <row r="420" spans="1:16" ht="12.75">
      <c r="A420" t="s">
        <v>49</v>
      </c>
      <c r="B420" s="34" t="s">
        <v>692</v>
      </c>
      <c r="C420" s="34" t="s">
        <v>693</v>
      </c>
      <c r="D420" s="35" t="s">
        <v>52</v>
      </c>
      <c r="E420" s="6" t="s">
        <v>694</v>
      </c>
      <c r="F420" s="36" t="s">
        <v>94</v>
      </c>
      <c r="G420" s="37">
        <v>10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86</v>
      </c>
      <c r="O420">
        <f>(M420*21)/100</f>
      </c>
      <c r="P420" t="s">
        <v>27</v>
      </c>
    </row>
    <row r="421" spans="1:5" ht="12.75">
      <c r="A421" s="35" t="s">
        <v>56</v>
      </c>
      <c r="E421" s="39" t="s">
        <v>52</v>
      </c>
    </row>
    <row r="422" spans="1:5" ht="12.75">
      <c r="A422" s="35" t="s">
        <v>57</v>
      </c>
      <c r="E422" s="40" t="s">
        <v>333</v>
      </c>
    </row>
    <row r="423" spans="1:5" ht="12.75">
      <c r="A423" t="s">
        <v>58</v>
      </c>
      <c r="E423" s="39" t="s">
        <v>87</v>
      </c>
    </row>
    <row r="424" spans="1:16" ht="12.75">
      <c r="A424" t="s">
        <v>49</v>
      </c>
      <c r="B424" s="34" t="s">
        <v>695</v>
      </c>
      <c r="C424" s="34" t="s">
        <v>696</v>
      </c>
      <c r="D424" s="35" t="s">
        <v>52</v>
      </c>
      <c r="E424" s="6" t="s">
        <v>697</v>
      </c>
      <c r="F424" s="36" t="s">
        <v>94</v>
      </c>
      <c r="G424" s="37">
        <v>10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86</v>
      </c>
      <c r="O424">
        <f>(M424*21)/100</f>
      </c>
      <c r="P424" t="s">
        <v>27</v>
      </c>
    </row>
    <row r="425" spans="1:5" ht="12.75">
      <c r="A425" s="35" t="s">
        <v>56</v>
      </c>
      <c r="E425" s="39" t="s">
        <v>52</v>
      </c>
    </row>
    <row r="426" spans="1:5" ht="12.75">
      <c r="A426" s="35" t="s">
        <v>57</v>
      </c>
      <c r="E426" s="40" t="s">
        <v>333</v>
      </c>
    </row>
    <row r="427" spans="1:5" ht="12.75">
      <c r="A427" t="s">
        <v>58</v>
      </c>
      <c r="E427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698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698</v>
      </c>
      <c r="E4" s="26" t="s">
        <v>699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COUNTIFS(L8:L96,"=0",A8:A96,"P")+COUNTIFS(L8:L96,"",A8:A96,"P")+SUM(Q8:Q96)</f>
      </c>
    </row>
    <row r="8" spans="1:13" ht="12.75">
      <c r="A8" t="s">
        <v>44</v>
      </c>
      <c r="C8" s="28" t="s">
        <v>702</v>
      </c>
      <c r="E8" s="30" t="s">
        <v>701</v>
      </c>
      <c r="J8" s="29">
        <f>0+J9+J26+J35+J40+J61+J66+J83</f>
      </c>
      <c r="K8" s="29">
        <f>0+K9+K26+K35+K40+K61+K66+K83</f>
      </c>
      <c r="L8" s="29">
        <f>0+L9+L26+L35+L40+L61+L66+L83</f>
      </c>
      <c r="M8" s="29">
        <f>0+M9+M26+M35+M40+M61+M66+M83</f>
      </c>
    </row>
    <row r="9" spans="1:13" ht="12.75">
      <c r="A9" t="s">
        <v>46</v>
      </c>
      <c r="C9" s="31" t="s">
        <v>703</v>
      </c>
      <c r="E9" s="33" t="s">
        <v>704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49</v>
      </c>
      <c r="B10" s="34" t="s">
        <v>50</v>
      </c>
      <c r="C10" s="34" t="s">
        <v>705</v>
      </c>
      <c r="D10" s="35" t="s">
        <v>52</v>
      </c>
      <c r="E10" s="6" t="s">
        <v>706</v>
      </c>
      <c r="F10" s="36" t="s">
        <v>54</v>
      </c>
      <c r="G10" s="37">
        <v>174.914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86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707</v>
      </c>
    </row>
    <row r="13" spans="1:5" ht="12.75">
      <c r="A13" t="s">
        <v>58</v>
      </c>
      <c r="E13" s="39" t="s">
        <v>87</v>
      </c>
    </row>
    <row r="14" spans="1:16" ht="25.5">
      <c r="A14" t="s">
        <v>49</v>
      </c>
      <c r="B14" s="34" t="s">
        <v>27</v>
      </c>
      <c r="C14" s="34" t="s">
        <v>708</v>
      </c>
      <c r="D14" s="35" t="s">
        <v>52</v>
      </c>
      <c r="E14" s="6" t="s">
        <v>709</v>
      </c>
      <c r="F14" s="36" t="s">
        <v>54</v>
      </c>
      <c r="G14" s="37">
        <v>8.64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710</v>
      </c>
    </row>
    <row r="17" spans="1:5" ht="12.75">
      <c r="A17" t="s">
        <v>58</v>
      </c>
      <c r="E17" s="39" t="s">
        <v>87</v>
      </c>
    </row>
    <row r="18" spans="1:16" ht="25.5">
      <c r="A18" t="s">
        <v>49</v>
      </c>
      <c r="B18" s="34" t="s">
        <v>26</v>
      </c>
      <c r="C18" s="34" t="s">
        <v>711</v>
      </c>
      <c r="D18" s="35" t="s">
        <v>52</v>
      </c>
      <c r="E18" s="6" t="s">
        <v>712</v>
      </c>
      <c r="F18" s="36" t="s">
        <v>54</v>
      </c>
      <c r="G18" s="37">
        <v>0.022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86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713</v>
      </c>
    </row>
    <row r="21" spans="1:5" ht="12.75">
      <c r="A21" t="s">
        <v>58</v>
      </c>
      <c r="E21" s="39" t="s">
        <v>87</v>
      </c>
    </row>
    <row r="22" spans="1:16" ht="25.5">
      <c r="A22" t="s">
        <v>49</v>
      </c>
      <c r="B22" s="34" t="s">
        <v>64</v>
      </c>
      <c r="C22" s="34" t="s">
        <v>714</v>
      </c>
      <c r="D22" s="35" t="s">
        <v>52</v>
      </c>
      <c r="E22" s="6" t="s">
        <v>715</v>
      </c>
      <c r="F22" s="36" t="s">
        <v>54</v>
      </c>
      <c r="G22" s="37">
        <v>0.044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86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716</v>
      </c>
    </row>
    <row r="25" spans="1:5" ht="12.75">
      <c r="A25" t="s">
        <v>58</v>
      </c>
      <c r="E25" s="39" t="s">
        <v>87</v>
      </c>
    </row>
    <row r="26" spans="1:13" ht="12.75">
      <c r="A26" t="s">
        <v>46</v>
      </c>
      <c r="C26" s="31" t="s">
        <v>211</v>
      </c>
      <c r="E26" s="33" t="s">
        <v>717</v>
      </c>
      <c r="J26" s="32">
        <f>0</f>
      </c>
      <c r="K26" s="32">
        <f>0</f>
      </c>
      <c r="L26" s="32">
        <f>0+L27+L31</f>
      </c>
      <c r="M26" s="32">
        <f>0+M27+M31</f>
      </c>
    </row>
    <row r="27" spans="1:16" ht="12.75">
      <c r="A27" t="s">
        <v>49</v>
      </c>
      <c r="B27" s="34" t="s">
        <v>67</v>
      </c>
      <c r="C27" s="34" t="s">
        <v>718</v>
      </c>
      <c r="D27" s="35" t="s">
        <v>52</v>
      </c>
      <c r="E27" s="6" t="s">
        <v>719</v>
      </c>
      <c r="F27" s="36" t="s">
        <v>85</v>
      </c>
      <c r="G27" s="37">
        <v>143.235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720</v>
      </c>
    </row>
    <row r="30" spans="1:5" ht="12.75">
      <c r="A30" t="s">
        <v>58</v>
      </c>
      <c r="E30" s="39" t="s">
        <v>87</v>
      </c>
    </row>
    <row r="31" spans="1:16" ht="12.75">
      <c r="A31" t="s">
        <v>49</v>
      </c>
      <c r="B31" s="34" t="s">
        <v>70</v>
      </c>
      <c r="C31" s="34" t="s">
        <v>721</v>
      </c>
      <c r="D31" s="35" t="s">
        <v>52</v>
      </c>
      <c r="E31" s="6" t="s">
        <v>722</v>
      </c>
      <c r="F31" s="36" t="s">
        <v>85</v>
      </c>
      <c r="G31" s="37">
        <v>40.698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86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723</v>
      </c>
    </row>
    <row r="34" spans="1:5" ht="12.75">
      <c r="A34" t="s">
        <v>58</v>
      </c>
      <c r="E34" s="39" t="s">
        <v>87</v>
      </c>
    </row>
    <row r="35" spans="1:13" ht="12.75">
      <c r="A35" t="s">
        <v>46</v>
      </c>
      <c r="C35" s="31" t="s">
        <v>214</v>
      </c>
      <c r="E35" s="33" t="s">
        <v>724</v>
      </c>
      <c r="J35" s="32">
        <f>0</f>
      </c>
      <c r="K35" s="32">
        <f>0</f>
      </c>
      <c r="L35" s="32">
        <f>0+L36</f>
      </c>
      <c r="M35" s="32">
        <f>0+M36</f>
      </c>
    </row>
    <row r="36" spans="1:16" ht="25.5">
      <c r="A36" t="s">
        <v>49</v>
      </c>
      <c r="B36" s="34" t="s">
        <v>73</v>
      </c>
      <c r="C36" s="34" t="s">
        <v>725</v>
      </c>
      <c r="D36" s="35" t="s">
        <v>52</v>
      </c>
      <c r="E36" s="6" t="s">
        <v>726</v>
      </c>
      <c r="F36" s="36" t="s">
        <v>94</v>
      </c>
      <c r="G36" s="37">
        <v>58.511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86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12.75">
      <c r="A38" s="35" t="s">
        <v>57</v>
      </c>
      <c r="E38" s="40" t="s">
        <v>727</v>
      </c>
    </row>
    <row r="39" spans="1:5" ht="12.75">
      <c r="A39" t="s">
        <v>58</v>
      </c>
      <c r="E39" s="39" t="s">
        <v>87</v>
      </c>
    </row>
    <row r="40" spans="1:13" ht="12.75">
      <c r="A40" t="s">
        <v>46</v>
      </c>
      <c r="C40" s="31" t="s">
        <v>220</v>
      </c>
      <c r="E40" s="33" t="s">
        <v>728</v>
      </c>
      <c r="J40" s="32">
        <f>0</f>
      </c>
      <c r="K40" s="32">
        <f>0</f>
      </c>
      <c r="L40" s="32">
        <f>0+L41+L45+L49+L53+L57</f>
      </c>
      <c r="M40" s="32">
        <f>0+M41+M45+M49+M53+M57</f>
      </c>
    </row>
    <row r="41" spans="1:16" ht="25.5">
      <c r="A41" t="s">
        <v>49</v>
      </c>
      <c r="B41" s="34" t="s">
        <v>76</v>
      </c>
      <c r="C41" s="34" t="s">
        <v>729</v>
      </c>
      <c r="D41" s="35" t="s">
        <v>52</v>
      </c>
      <c r="E41" s="6" t="s">
        <v>730</v>
      </c>
      <c r="F41" s="36" t="s">
        <v>94</v>
      </c>
      <c r="G41" s="37">
        <v>284.6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86</v>
      </c>
      <c r="O41">
        <f>(M41*21)/100</f>
      </c>
      <c r="P41" t="s">
        <v>27</v>
      </c>
    </row>
    <row r="42" spans="1:5" ht="12.75">
      <c r="A42" s="35" t="s">
        <v>56</v>
      </c>
      <c r="E42" s="39" t="s">
        <v>52</v>
      </c>
    </row>
    <row r="43" spans="1:5" ht="12.75">
      <c r="A43" s="35" t="s">
        <v>57</v>
      </c>
      <c r="E43" s="40" t="s">
        <v>731</v>
      </c>
    </row>
    <row r="44" spans="1:5" ht="12.75">
      <c r="A44" t="s">
        <v>58</v>
      </c>
      <c r="E44" s="39" t="s">
        <v>87</v>
      </c>
    </row>
    <row r="45" spans="1:16" ht="12.75">
      <c r="A45" t="s">
        <v>49</v>
      </c>
      <c r="B45" s="34" t="s">
        <v>79</v>
      </c>
      <c r="C45" s="34" t="s">
        <v>732</v>
      </c>
      <c r="D45" s="35" t="s">
        <v>52</v>
      </c>
      <c r="E45" s="6" t="s">
        <v>733</v>
      </c>
      <c r="F45" s="36" t="s">
        <v>110</v>
      </c>
      <c r="G45" s="37">
        <v>24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86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734</v>
      </c>
    </row>
    <row r="48" spans="1:5" ht="12.75">
      <c r="A48" t="s">
        <v>58</v>
      </c>
      <c r="E48" s="39" t="s">
        <v>87</v>
      </c>
    </row>
    <row r="49" spans="1:16" ht="12.75">
      <c r="A49" t="s">
        <v>49</v>
      </c>
      <c r="B49" s="34" t="s">
        <v>82</v>
      </c>
      <c r="C49" s="34" t="s">
        <v>735</v>
      </c>
      <c r="D49" s="35" t="s">
        <v>52</v>
      </c>
      <c r="E49" s="6" t="s">
        <v>736</v>
      </c>
      <c r="F49" s="36" t="s">
        <v>94</v>
      </c>
      <c r="G49" s="37">
        <v>10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86</v>
      </c>
      <c r="O49">
        <f>(M49*21)/100</f>
      </c>
      <c r="P49" t="s">
        <v>27</v>
      </c>
    </row>
    <row r="50" spans="1:5" ht="12.75">
      <c r="A50" s="35" t="s">
        <v>56</v>
      </c>
      <c r="E50" s="39" t="s">
        <v>52</v>
      </c>
    </row>
    <row r="51" spans="1:5" ht="12.75">
      <c r="A51" s="35" t="s">
        <v>57</v>
      </c>
      <c r="E51" s="40" t="s">
        <v>737</v>
      </c>
    </row>
    <row r="52" spans="1:5" ht="12.75">
      <c r="A52" t="s">
        <v>58</v>
      </c>
      <c r="E52" s="39" t="s">
        <v>87</v>
      </c>
    </row>
    <row r="53" spans="1:16" ht="12.75">
      <c r="A53" t="s">
        <v>49</v>
      </c>
      <c r="B53" s="34" t="s">
        <v>88</v>
      </c>
      <c r="C53" s="34" t="s">
        <v>738</v>
      </c>
      <c r="D53" s="35" t="s">
        <v>52</v>
      </c>
      <c r="E53" s="6" t="s">
        <v>739</v>
      </c>
      <c r="F53" s="36" t="s">
        <v>110</v>
      </c>
      <c r="G53" s="37">
        <v>8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86</v>
      </c>
      <c r="O53">
        <f>(M53*21)/100</f>
      </c>
      <c r="P53" t="s">
        <v>27</v>
      </c>
    </row>
    <row r="54" spans="1:5" ht="12.75">
      <c r="A54" s="35" t="s">
        <v>56</v>
      </c>
      <c r="E54" s="39" t="s">
        <v>52</v>
      </c>
    </row>
    <row r="55" spans="1:5" ht="25.5">
      <c r="A55" s="35" t="s">
        <v>57</v>
      </c>
      <c r="E55" s="40" t="s">
        <v>740</v>
      </c>
    </row>
    <row r="56" spans="1:5" ht="12.75">
      <c r="A56" t="s">
        <v>58</v>
      </c>
      <c r="E56" s="39" t="s">
        <v>87</v>
      </c>
    </row>
    <row r="57" spans="1:16" ht="12.75">
      <c r="A57" t="s">
        <v>49</v>
      </c>
      <c r="B57" s="34" t="s">
        <v>91</v>
      </c>
      <c r="C57" s="34" t="s">
        <v>741</v>
      </c>
      <c r="D57" s="35" t="s">
        <v>52</v>
      </c>
      <c r="E57" s="6" t="s">
        <v>742</v>
      </c>
      <c r="F57" s="36" t="s">
        <v>110</v>
      </c>
      <c r="G57" s="37">
        <v>6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86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52</v>
      </c>
    </row>
    <row r="59" spans="1:5" ht="25.5">
      <c r="A59" s="35" t="s">
        <v>57</v>
      </c>
      <c r="E59" s="40" t="s">
        <v>743</v>
      </c>
    </row>
    <row r="60" spans="1:5" ht="12.75">
      <c r="A60" t="s">
        <v>58</v>
      </c>
      <c r="E60" s="39" t="s">
        <v>87</v>
      </c>
    </row>
    <row r="61" spans="1:13" ht="12.75">
      <c r="A61" t="s">
        <v>46</v>
      </c>
      <c r="C61" s="31" t="s">
        <v>744</v>
      </c>
      <c r="E61" s="33" t="s">
        <v>745</v>
      </c>
      <c r="J61" s="32">
        <f>0</f>
      </c>
      <c r="K61" s="32">
        <f>0</f>
      </c>
      <c r="L61" s="32">
        <f>0+L62</f>
      </c>
      <c r="M61" s="32">
        <f>0+M62</f>
      </c>
    </row>
    <row r="62" spans="1:16" ht="25.5">
      <c r="A62" t="s">
        <v>49</v>
      </c>
      <c r="B62" s="34" t="s">
        <v>95</v>
      </c>
      <c r="C62" s="34" t="s">
        <v>746</v>
      </c>
      <c r="D62" s="35" t="s">
        <v>52</v>
      </c>
      <c r="E62" s="6" t="s">
        <v>747</v>
      </c>
      <c r="F62" s="36" t="s">
        <v>94</v>
      </c>
      <c r="G62" s="37">
        <v>58.511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86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748</v>
      </c>
    </row>
    <row r="65" spans="1:5" ht="12.75">
      <c r="A65" t="s">
        <v>58</v>
      </c>
      <c r="E65" s="39" t="s">
        <v>87</v>
      </c>
    </row>
    <row r="66" spans="1:13" ht="12.75">
      <c r="A66" t="s">
        <v>46</v>
      </c>
      <c r="C66" s="31" t="s">
        <v>668</v>
      </c>
      <c r="E66" s="33" t="s">
        <v>749</v>
      </c>
      <c r="J66" s="32">
        <f>0</f>
      </c>
      <c r="K66" s="32">
        <f>0</f>
      </c>
      <c r="L66" s="32">
        <f>0+L67+L71+L75+L79</f>
      </c>
      <c r="M66" s="32">
        <f>0+M67+M71+M75+M79</f>
      </c>
    </row>
    <row r="67" spans="1:16" ht="12.75">
      <c r="A67" t="s">
        <v>49</v>
      </c>
      <c r="B67" s="34" t="s">
        <v>98</v>
      </c>
      <c r="C67" s="34" t="s">
        <v>750</v>
      </c>
      <c r="D67" s="35" t="s">
        <v>52</v>
      </c>
      <c r="E67" s="6" t="s">
        <v>751</v>
      </c>
      <c r="F67" s="36" t="s">
        <v>94</v>
      </c>
      <c r="G67" s="37">
        <v>16.5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86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52</v>
      </c>
    </row>
    <row r="69" spans="1:5" ht="12.75">
      <c r="A69" s="35" t="s">
        <v>57</v>
      </c>
      <c r="E69" s="40" t="s">
        <v>752</v>
      </c>
    </row>
    <row r="70" spans="1:5" ht="12.75">
      <c r="A70" t="s">
        <v>58</v>
      </c>
      <c r="E70" s="39" t="s">
        <v>87</v>
      </c>
    </row>
    <row r="71" spans="1:16" ht="12.75">
      <c r="A71" t="s">
        <v>49</v>
      </c>
      <c r="B71" s="34" t="s">
        <v>101</v>
      </c>
      <c r="C71" s="34" t="s">
        <v>753</v>
      </c>
      <c r="D71" s="35" t="s">
        <v>52</v>
      </c>
      <c r="E71" s="6" t="s">
        <v>754</v>
      </c>
      <c r="F71" s="36" t="s">
        <v>85</v>
      </c>
      <c r="G71" s="37">
        <v>36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52</v>
      </c>
    </row>
    <row r="73" spans="1:5" ht="12.75">
      <c r="A73" s="35" t="s">
        <v>57</v>
      </c>
      <c r="E73" s="40" t="s">
        <v>755</v>
      </c>
    </row>
    <row r="74" spans="1:5" ht="204">
      <c r="A74" t="s">
        <v>58</v>
      </c>
      <c r="E74" s="39" t="s">
        <v>756</v>
      </c>
    </row>
    <row r="75" spans="1:16" ht="12.75">
      <c r="A75" t="s">
        <v>49</v>
      </c>
      <c r="B75" s="34" t="s">
        <v>104</v>
      </c>
      <c r="C75" s="34" t="s">
        <v>757</v>
      </c>
      <c r="D75" s="35" t="s">
        <v>52</v>
      </c>
      <c r="E75" s="6" t="s">
        <v>758</v>
      </c>
      <c r="F75" s="36" t="s">
        <v>444</v>
      </c>
      <c r="G75" s="37">
        <v>33.8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86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52</v>
      </c>
    </row>
    <row r="77" spans="1:5" ht="12.75">
      <c r="A77" s="35" t="s">
        <v>57</v>
      </c>
      <c r="E77" s="40" t="s">
        <v>755</v>
      </c>
    </row>
    <row r="78" spans="1:5" ht="12.75">
      <c r="A78" t="s">
        <v>58</v>
      </c>
      <c r="E78" s="39" t="s">
        <v>87</v>
      </c>
    </row>
    <row r="79" spans="1:16" ht="12.75">
      <c r="A79" t="s">
        <v>49</v>
      </c>
      <c r="B79" s="34" t="s">
        <v>107</v>
      </c>
      <c r="C79" s="34" t="s">
        <v>759</v>
      </c>
      <c r="D79" s="35" t="s">
        <v>52</v>
      </c>
      <c r="E79" s="6" t="s">
        <v>760</v>
      </c>
      <c r="F79" s="36" t="s">
        <v>110</v>
      </c>
      <c r="G79" s="37">
        <v>10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86</v>
      </c>
      <c r="O79">
        <f>(M79*21)/100</f>
      </c>
      <c r="P79" t="s">
        <v>27</v>
      </c>
    </row>
    <row r="80" spans="1:5" ht="12.75">
      <c r="A80" s="35" t="s">
        <v>56</v>
      </c>
      <c r="E80" s="39" t="s">
        <v>52</v>
      </c>
    </row>
    <row r="81" spans="1:5" ht="12.75">
      <c r="A81" s="35" t="s">
        <v>57</v>
      </c>
      <c r="E81" s="40" t="s">
        <v>761</v>
      </c>
    </row>
    <row r="82" spans="1:5" ht="12.75">
      <c r="A82" t="s">
        <v>58</v>
      </c>
      <c r="E82" s="39" t="s">
        <v>87</v>
      </c>
    </row>
    <row r="83" spans="1:13" ht="12.75">
      <c r="A83" t="s">
        <v>46</v>
      </c>
      <c r="C83" s="31" t="s">
        <v>678</v>
      </c>
      <c r="E83" s="33" t="s">
        <v>762</v>
      </c>
      <c r="J83" s="32">
        <f>0</f>
      </c>
      <c r="K83" s="32">
        <f>0</f>
      </c>
      <c r="L83" s="32">
        <f>0+L84+L88+L92+L96</f>
      </c>
      <c r="M83" s="32">
        <f>0+M84+M88+M92+M96</f>
      </c>
    </row>
    <row r="84" spans="1:16" ht="12.75">
      <c r="A84" t="s">
        <v>49</v>
      </c>
      <c r="B84" s="34" t="s">
        <v>111</v>
      </c>
      <c r="C84" s="34" t="s">
        <v>763</v>
      </c>
      <c r="D84" s="35" t="s">
        <v>52</v>
      </c>
      <c r="E84" s="6" t="s">
        <v>764</v>
      </c>
      <c r="F84" s="36" t="s">
        <v>85</v>
      </c>
      <c r="G84" s="37">
        <v>85.953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86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25.5">
      <c r="A86" s="35" t="s">
        <v>57</v>
      </c>
      <c r="E86" s="40" t="s">
        <v>765</v>
      </c>
    </row>
    <row r="87" spans="1:5" ht="12.75">
      <c r="A87" t="s">
        <v>58</v>
      </c>
      <c r="E87" s="39" t="s">
        <v>87</v>
      </c>
    </row>
    <row r="88" spans="1:16" ht="25.5">
      <c r="A88" t="s">
        <v>49</v>
      </c>
      <c r="B88" s="34" t="s">
        <v>114</v>
      </c>
      <c r="C88" s="34" t="s">
        <v>766</v>
      </c>
      <c r="D88" s="35" t="s">
        <v>52</v>
      </c>
      <c r="E88" s="6" t="s">
        <v>767</v>
      </c>
      <c r="F88" s="36" t="s">
        <v>768</v>
      </c>
      <c r="G88" s="37">
        <v>257.859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86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52</v>
      </c>
    </row>
    <row r="90" spans="1:5" ht="12.75">
      <c r="A90" s="35" t="s">
        <v>57</v>
      </c>
      <c r="E90" s="40" t="s">
        <v>769</v>
      </c>
    </row>
    <row r="91" spans="1:5" ht="12.75">
      <c r="A91" t="s">
        <v>58</v>
      </c>
      <c r="E91" s="39" t="s">
        <v>87</v>
      </c>
    </row>
    <row r="92" spans="1:16" ht="25.5">
      <c r="A92" t="s">
        <v>49</v>
      </c>
      <c r="B92" s="34" t="s">
        <v>117</v>
      </c>
      <c r="C92" s="34" t="s">
        <v>770</v>
      </c>
      <c r="D92" s="35" t="s">
        <v>52</v>
      </c>
      <c r="E92" s="6" t="s">
        <v>771</v>
      </c>
      <c r="F92" s="36" t="s">
        <v>94</v>
      </c>
      <c r="G92" s="37">
        <v>58.5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86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52</v>
      </c>
    </row>
    <row r="94" spans="1:5" ht="12.75">
      <c r="A94" s="35" t="s">
        <v>57</v>
      </c>
      <c r="E94" s="40" t="s">
        <v>772</v>
      </c>
    </row>
    <row r="95" spans="1:5" ht="12.75">
      <c r="A95" t="s">
        <v>58</v>
      </c>
      <c r="E95" s="39" t="s">
        <v>87</v>
      </c>
    </row>
    <row r="96" spans="1:16" ht="25.5">
      <c r="A96" t="s">
        <v>49</v>
      </c>
      <c r="B96" s="34" t="s">
        <v>120</v>
      </c>
      <c r="C96" s="34" t="s">
        <v>773</v>
      </c>
      <c r="D96" s="35" t="s">
        <v>52</v>
      </c>
      <c r="E96" s="6" t="s">
        <v>774</v>
      </c>
      <c r="F96" s="36" t="s">
        <v>775</v>
      </c>
      <c r="G96" s="37">
        <v>26.996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86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52</v>
      </c>
    </row>
    <row r="98" spans="1:5" ht="178.5">
      <c r="A98" s="35" t="s">
        <v>57</v>
      </c>
      <c r="E98" s="40" t="s">
        <v>776</v>
      </c>
    </row>
    <row r="99" spans="1:5" ht="12.75">
      <c r="A99" t="s">
        <v>58</v>
      </c>
      <c r="E99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777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777</v>
      </c>
      <c r="E4" s="26" t="s">
        <v>778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COUNTIFS(L8:L122,"=0",A8:A122,"P")+COUNTIFS(L8:L122,"",A8:A122,"P")+SUM(Q8:Q122)</f>
      </c>
    </row>
    <row r="8" spans="1:13" ht="12.75">
      <c r="A8" t="s">
        <v>44</v>
      </c>
      <c r="C8" s="28" t="s">
        <v>781</v>
      </c>
      <c r="E8" s="30" t="s">
        <v>780</v>
      </c>
      <c r="J8" s="29">
        <f>0+J9+J18+J31+J40+J49+J58+J67+J76+J85+J90+J111+J116+J121</f>
      </c>
      <c r="K8" s="29">
        <f>0+K9+K18+K31+K40+K49+K58+K67+K76+K85+K90+K111+K116+K121</f>
      </c>
      <c r="L8" s="29">
        <f>0+L9+L18+L31+L40+L49+L58+L67+L76+L85+L90+L111+L116+L121</f>
      </c>
      <c r="M8" s="29">
        <f>0+M9+M18+M31+M40+M49+M58+M67+M76+M85+M90+M111+M116+M121</f>
      </c>
    </row>
    <row r="9" spans="1:13" ht="12.75">
      <c r="A9" t="s">
        <v>46</v>
      </c>
      <c r="C9" s="31" t="s">
        <v>703</v>
      </c>
      <c r="E9" s="33" t="s">
        <v>704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49</v>
      </c>
      <c r="B10" s="34" t="s">
        <v>50</v>
      </c>
      <c r="C10" s="34" t="s">
        <v>782</v>
      </c>
      <c r="D10" s="35" t="s">
        <v>52</v>
      </c>
      <c r="E10" s="6" t="s">
        <v>783</v>
      </c>
      <c r="F10" s="36" t="s">
        <v>54</v>
      </c>
      <c r="G10" s="37">
        <v>527.634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86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25.5">
      <c r="A12" s="35" t="s">
        <v>57</v>
      </c>
      <c r="E12" s="40" t="s">
        <v>784</v>
      </c>
    </row>
    <row r="13" spans="1:5" ht="12.75">
      <c r="A13" t="s">
        <v>58</v>
      </c>
      <c r="E13" s="39" t="s">
        <v>87</v>
      </c>
    </row>
    <row r="14" spans="1:16" ht="25.5">
      <c r="A14" t="s">
        <v>49</v>
      </c>
      <c r="B14" s="34" t="s">
        <v>27</v>
      </c>
      <c r="C14" s="34" t="s">
        <v>785</v>
      </c>
      <c r="D14" s="35" t="s">
        <v>52</v>
      </c>
      <c r="E14" s="6" t="s">
        <v>786</v>
      </c>
      <c r="F14" s="36" t="s">
        <v>54</v>
      </c>
      <c r="G14" s="37">
        <v>48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787</v>
      </c>
    </row>
    <row r="17" spans="1:5" ht="12.75">
      <c r="A17" t="s">
        <v>58</v>
      </c>
      <c r="E17" s="39" t="s">
        <v>87</v>
      </c>
    </row>
    <row r="18" spans="1:13" ht="12.75">
      <c r="A18" t="s">
        <v>46</v>
      </c>
      <c r="C18" s="31" t="s">
        <v>91</v>
      </c>
      <c r="E18" s="33" t="s">
        <v>788</v>
      </c>
      <c r="J18" s="32">
        <f>0</f>
      </c>
      <c r="K18" s="32">
        <f>0</f>
      </c>
      <c r="L18" s="32">
        <f>0+L19+L23+L27</f>
      </c>
      <c r="M18" s="32">
        <f>0+M19+M23+M27</f>
      </c>
    </row>
    <row r="19" spans="1:16" ht="12.75">
      <c r="A19" t="s">
        <v>49</v>
      </c>
      <c r="B19" s="34" t="s">
        <v>26</v>
      </c>
      <c r="C19" s="34" t="s">
        <v>789</v>
      </c>
      <c r="D19" s="35" t="s">
        <v>52</v>
      </c>
      <c r="E19" s="6" t="s">
        <v>790</v>
      </c>
      <c r="F19" s="36" t="s">
        <v>85</v>
      </c>
      <c r="G19" s="37">
        <v>54.647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86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25.5">
      <c r="A21" s="35" t="s">
        <v>57</v>
      </c>
      <c r="E21" s="40" t="s">
        <v>791</v>
      </c>
    </row>
    <row r="22" spans="1:5" ht="12.75">
      <c r="A22" t="s">
        <v>58</v>
      </c>
      <c r="E22" s="39" t="s">
        <v>87</v>
      </c>
    </row>
    <row r="23" spans="1:16" ht="12.75">
      <c r="A23" t="s">
        <v>49</v>
      </c>
      <c r="B23" s="34" t="s">
        <v>64</v>
      </c>
      <c r="C23" s="34" t="s">
        <v>792</v>
      </c>
      <c r="D23" s="35" t="s">
        <v>52</v>
      </c>
      <c r="E23" s="6" t="s">
        <v>793</v>
      </c>
      <c r="F23" s="36" t="s">
        <v>85</v>
      </c>
      <c r="G23" s="37">
        <v>293.13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86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63.75">
      <c r="A25" s="35" t="s">
        <v>57</v>
      </c>
      <c r="E25" s="40" t="s">
        <v>794</v>
      </c>
    </row>
    <row r="26" spans="1:5" ht="12.75">
      <c r="A26" t="s">
        <v>58</v>
      </c>
      <c r="E26" s="39" t="s">
        <v>87</v>
      </c>
    </row>
    <row r="27" spans="1:16" ht="12.75">
      <c r="A27" t="s">
        <v>49</v>
      </c>
      <c r="B27" s="34" t="s">
        <v>67</v>
      </c>
      <c r="C27" s="34" t="s">
        <v>795</v>
      </c>
      <c r="D27" s="35" t="s">
        <v>52</v>
      </c>
      <c r="E27" s="6" t="s">
        <v>796</v>
      </c>
      <c r="F27" s="36" t="s">
        <v>85</v>
      </c>
      <c r="G27" s="37">
        <v>54.647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38.25">
      <c r="A29" s="35" t="s">
        <v>57</v>
      </c>
      <c r="E29" s="40" t="s">
        <v>797</v>
      </c>
    </row>
    <row r="30" spans="1:5" ht="12.75">
      <c r="A30" t="s">
        <v>58</v>
      </c>
      <c r="E30" s="39" t="s">
        <v>87</v>
      </c>
    </row>
    <row r="31" spans="1:13" ht="12.75">
      <c r="A31" t="s">
        <v>46</v>
      </c>
      <c r="C31" s="31" t="s">
        <v>95</v>
      </c>
      <c r="E31" s="33" t="s">
        <v>798</v>
      </c>
      <c r="J31" s="32">
        <f>0</f>
      </c>
      <c r="K31" s="32">
        <f>0</f>
      </c>
      <c r="L31" s="32">
        <f>0+L32+L36</f>
      </c>
      <c r="M31" s="32">
        <f>0+M32+M36</f>
      </c>
    </row>
    <row r="32" spans="1:16" ht="12.75">
      <c r="A32" t="s">
        <v>49</v>
      </c>
      <c r="B32" s="34" t="s">
        <v>70</v>
      </c>
      <c r="C32" s="34" t="s">
        <v>799</v>
      </c>
      <c r="D32" s="35" t="s">
        <v>52</v>
      </c>
      <c r="E32" s="6" t="s">
        <v>800</v>
      </c>
      <c r="F32" s="36" t="s">
        <v>85</v>
      </c>
      <c r="G32" s="37">
        <v>55.8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86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25.5">
      <c r="A34" s="35" t="s">
        <v>57</v>
      </c>
      <c r="E34" s="40" t="s">
        <v>801</v>
      </c>
    </row>
    <row r="35" spans="1:5" ht="12.75">
      <c r="A35" t="s">
        <v>58</v>
      </c>
      <c r="E35" s="39" t="s">
        <v>87</v>
      </c>
    </row>
    <row r="36" spans="1:16" ht="12.75">
      <c r="A36" t="s">
        <v>49</v>
      </c>
      <c r="B36" s="34" t="s">
        <v>73</v>
      </c>
      <c r="C36" s="34" t="s">
        <v>802</v>
      </c>
      <c r="D36" s="35" t="s">
        <v>52</v>
      </c>
      <c r="E36" s="6" t="s">
        <v>803</v>
      </c>
      <c r="F36" s="36" t="s">
        <v>85</v>
      </c>
      <c r="G36" s="37">
        <v>5.867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86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25.5">
      <c r="A38" s="35" t="s">
        <v>57</v>
      </c>
      <c r="E38" s="40" t="s">
        <v>804</v>
      </c>
    </row>
    <row r="39" spans="1:5" ht="12.75">
      <c r="A39" t="s">
        <v>58</v>
      </c>
      <c r="E39" s="39" t="s">
        <v>87</v>
      </c>
    </row>
    <row r="40" spans="1:13" ht="12.75">
      <c r="A40" t="s">
        <v>46</v>
      </c>
      <c r="C40" s="31" t="s">
        <v>107</v>
      </c>
      <c r="E40" s="33" t="s">
        <v>805</v>
      </c>
      <c r="J40" s="32">
        <f>0</f>
      </c>
      <c r="K40" s="32">
        <f>0</f>
      </c>
      <c r="L40" s="32">
        <f>0+L41+L45</f>
      </c>
      <c r="M40" s="32">
        <f>0+M41+M45</f>
      </c>
    </row>
    <row r="41" spans="1:16" ht="12.75">
      <c r="A41" t="s">
        <v>49</v>
      </c>
      <c r="B41" s="34" t="s">
        <v>76</v>
      </c>
      <c r="C41" s="34" t="s">
        <v>451</v>
      </c>
      <c r="D41" s="35" t="s">
        <v>52</v>
      </c>
      <c r="E41" s="6" t="s">
        <v>452</v>
      </c>
      <c r="F41" s="36" t="s">
        <v>85</v>
      </c>
      <c r="G41" s="37">
        <v>50.928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86</v>
      </c>
      <c r="O41">
        <f>(M41*21)/100</f>
      </c>
      <c r="P41" t="s">
        <v>27</v>
      </c>
    </row>
    <row r="42" spans="1:5" ht="12.75">
      <c r="A42" s="35" t="s">
        <v>56</v>
      </c>
      <c r="E42" s="39" t="s">
        <v>52</v>
      </c>
    </row>
    <row r="43" spans="1:5" ht="38.25">
      <c r="A43" s="35" t="s">
        <v>57</v>
      </c>
      <c r="E43" s="40" t="s">
        <v>806</v>
      </c>
    </row>
    <row r="44" spans="1:5" ht="12.75">
      <c r="A44" t="s">
        <v>58</v>
      </c>
      <c r="E44" s="39" t="s">
        <v>87</v>
      </c>
    </row>
    <row r="45" spans="1:16" ht="12.75">
      <c r="A45" t="s">
        <v>49</v>
      </c>
      <c r="B45" s="34" t="s">
        <v>79</v>
      </c>
      <c r="C45" s="34" t="s">
        <v>807</v>
      </c>
      <c r="D45" s="35" t="s">
        <v>52</v>
      </c>
      <c r="E45" s="6" t="s">
        <v>808</v>
      </c>
      <c r="F45" s="36" t="s">
        <v>85</v>
      </c>
      <c r="G45" s="37">
        <v>3.719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86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809</v>
      </c>
    </row>
    <row r="48" spans="1:5" ht="12.75">
      <c r="A48" t="s">
        <v>58</v>
      </c>
      <c r="E48" s="39" t="s">
        <v>87</v>
      </c>
    </row>
    <row r="49" spans="1:13" ht="12.75">
      <c r="A49" t="s">
        <v>46</v>
      </c>
      <c r="C49" s="31" t="s">
        <v>111</v>
      </c>
      <c r="E49" s="33" t="s">
        <v>810</v>
      </c>
      <c r="J49" s="32">
        <f>0</f>
      </c>
      <c r="K49" s="32">
        <f>0</f>
      </c>
      <c r="L49" s="32">
        <f>0+L50+L54</f>
      </c>
      <c r="M49" s="32">
        <f>0+M50+M54</f>
      </c>
    </row>
    <row r="50" spans="1:16" ht="12.75">
      <c r="A50" t="s">
        <v>49</v>
      </c>
      <c r="B50" s="34" t="s">
        <v>82</v>
      </c>
      <c r="C50" s="34" t="s">
        <v>811</v>
      </c>
      <c r="D50" s="35" t="s">
        <v>52</v>
      </c>
      <c r="E50" s="6" t="s">
        <v>812</v>
      </c>
      <c r="F50" s="36" t="s">
        <v>444</v>
      </c>
      <c r="G50" s="37">
        <v>294.77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86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57</v>
      </c>
      <c r="E52" s="40" t="s">
        <v>813</v>
      </c>
    </row>
    <row r="53" spans="1:5" ht="12.75">
      <c r="A53" t="s">
        <v>58</v>
      </c>
      <c r="E53" s="39" t="s">
        <v>87</v>
      </c>
    </row>
    <row r="54" spans="1:16" ht="12.75">
      <c r="A54" t="s">
        <v>49</v>
      </c>
      <c r="B54" s="34" t="s">
        <v>88</v>
      </c>
      <c r="C54" s="34" t="s">
        <v>814</v>
      </c>
      <c r="D54" s="35" t="s">
        <v>52</v>
      </c>
      <c r="E54" s="6" t="s">
        <v>815</v>
      </c>
      <c r="F54" s="36" t="s">
        <v>444</v>
      </c>
      <c r="G54" s="37">
        <v>31.63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86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57</v>
      </c>
      <c r="E56" s="40" t="s">
        <v>816</v>
      </c>
    </row>
    <row r="57" spans="1:5" ht="12.75">
      <c r="A57" t="s">
        <v>58</v>
      </c>
      <c r="E57" s="39" t="s">
        <v>87</v>
      </c>
    </row>
    <row r="58" spans="1:13" ht="12.75">
      <c r="A58" t="s">
        <v>46</v>
      </c>
      <c r="C58" s="31" t="s">
        <v>27</v>
      </c>
      <c r="E58" s="33" t="s">
        <v>817</v>
      </c>
      <c r="J58" s="32">
        <f>0</f>
      </c>
      <c r="K58" s="32">
        <f>0</f>
      </c>
      <c r="L58" s="32">
        <f>0+L59+L63</f>
      </c>
      <c r="M58" s="32">
        <f>0+M59+M63</f>
      </c>
    </row>
    <row r="59" spans="1:16" ht="12.75">
      <c r="A59" t="s">
        <v>49</v>
      </c>
      <c r="B59" s="34" t="s">
        <v>91</v>
      </c>
      <c r="C59" s="34" t="s">
        <v>818</v>
      </c>
      <c r="D59" s="35" t="s">
        <v>52</v>
      </c>
      <c r="E59" s="6" t="s">
        <v>819</v>
      </c>
      <c r="F59" s="36" t="s">
        <v>444</v>
      </c>
      <c r="G59" s="37">
        <v>171.9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86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52</v>
      </c>
    </row>
    <row r="61" spans="1:5" ht="12.75">
      <c r="A61" s="35" t="s">
        <v>57</v>
      </c>
      <c r="E61" s="40" t="s">
        <v>820</v>
      </c>
    </row>
    <row r="62" spans="1:5" ht="12.75">
      <c r="A62" t="s">
        <v>58</v>
      </c>
      <c r="E62" s="39" t="s">
        <v>87</v>
      </c>
    </row>
    <row r="63" spans="1:16" ht="12.75">
      <c r="A63" t="s">
        <v>49</v>
      </c>
      <c r="B63" s="34" t="s">
        <v>95</v>
      </c>
      <c r="C63" s="34" t="s">
        <v>821</v>
      </c>
      <c r="D63" s="35" t="s">
        <v>52</v>
      </c>
      <c r="E63" s="6" t="s">
        <v>822</v>
      </c>
      <c r="F63" s="36" t="s">
        <v>94</v>
      </c>
      <c r="G63" s="37">
        <v>57.3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86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52</v>
      </c>
    </row>
    <row r="65" spans="1:5" ht="12.75">
      <c r="A65" s="35" t="s">
        <v>57</v>
      </c>
      <c r="E65" s="40" t="s">
        <v>823</v>
      </c>
    </row>
    <row r="66" spans="1:5" ht="12.75">
      <c r="A66" t="s">
        <v>58</v>
      </c>
      <c r="E66" s="39" t="s">
        <v>87</v>
      </c>
    </row>
    <row r="67" spans="1:13" ht="12.75">
      <c r="A67" t="s">
        <v>46</v>
      </c>
      <c r="C67" s="31" t="s">
        <v>64</v>
      </c>
      <c r="E67" s="33" t="s">
        <v>824</v>
      </c>
      <c r="J67" s="32">
        <f>0</f>
      </c>
      <c r="K67" s="32">
        <f>0</f>
      </c>
      <c r="L67" s="32">
        <f>0+L68+L72</f>
      </c>
      <c r="M67" s="32">
        <f>0+M68+M72</f>
      </c>
    </row>
    <row r="68" spans="1:16" ht="12.75">
      <c r="A68" t="s">
        <v>49</v>
      </c>
      <c r="B68" s="34" t="s">
        <v>98</v>
      </c>
      <c r="C68" s="34" t="s">
        <v>825</v>
      </c>
      <c r="D68" s="35" t="s">
        <v>52</v>
      </c>
      <c r="E68" s="6" t="s">
        <v>826</v>
      </c>
      <c r="F68" s="36" t="s">
        <v>85</v>
      </c>
      <c r="G68" s="37">
        <v>11.2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86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52</v>
      </c>
    </row>
    <row r="70" spans="1:5" ht="25.5">
      <c r="A70" s="35" t="s">
        <v>57</v>
      </c>
      <c r="E70" s="40" t="s">
        <v>827</v>
      </c>
    </row>
    <row r="71" spans="1:5" ht="12.75">
      <c r="A71" t="s">
        <v>58</v>
      </c>
      <c r="E71" s="39" t="s">
        <v>87</v>
      </c>
    </row>
    <row r="72" spans="1:16" ht="12.75">
      <c r="A72" t="s">
        <v>49</v>
      </c>
      <c r="B72" s="34" t="s">
        <v>101</v>
      </c>
      <c r="C72" s="34" t="s">
        <v>828</v>
      </c>
      <c r="D72" s="35" t="s">
        <v>52</v>
      </c>
      <c r="E72" s="6" t="s">
        <v>829</v>
      </c>
      <c r="F72" s="36" t="s">
        <v>85</v>
      </c>
      <c r="G72" s="37">
        <v>1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86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830</v>
      </c>
    </row>
    <row r="75" spans="1:5" ht="12.75">
      <c r="A75" t="s">
        <v>58</v>
      </c>
      <c r="E75" s="39" t="s">
        <v>87</v>
      </c>
    </row>
    <row r="76" spans="1:13" ht="12.75">
      <c r="A76" t="s">
        <v>46</v>
      </c>
      <c r="C76" s="31" t="s">
        <v>208</v>
      </c>
      <c r="E76" s="33" t="s">
        <v>831</v>
      </c>
      <c r="J76" s="32">
        <f>0</f>
      </c>
      <c r="K76" s="32">
        <f>0</f>
      </c>
      <c r="L76" s="32">
        <f>0+L77+L81</f>
      </c>
      <c r="M76" s="32">
        <f>0+M77+M81</f>
      </c>
    </row>
    <row r="77" spans="1:16" ht="25.5">
      <c r="A77" t="s">
        <v>49</v>
      </c>
      <c r="B77" s="34" t="s">
        <v>104</v>
      </c>
      <c r="C77" s="34" t="s">
        <v>832</v>
      </c>
      <c r="D77" s="35" t="s">
        <v>52</v>
      </c>
      <c r="E77" s="6" t="s">
        <v>833</v>
      </c>
      <c r="F77" s="36" t="s">
        <v>85</v>
      </c>
      <c r="G77" s="37">
        <v>196.52</v>
      </c>
      <c r="H77" s="36">
        <v>0</v>
      </c>
      <c r="I77" s="36">
        <f>ROUND(G77*H77,6)</f>
      </c>
      <c r="L77" s="38">
        <v>0</v>
      </c>
      <c r="M77" s="32">
        <f>ROUND(ROUND(L77,2)*ROUND(G77,3),2)</f>
      </c>
      <c r="N77" s="36" t="s">
        <v>86</v>
      </c>
      <c r="O77">
        <f>(M77*21)/100</f>
      </c>
      <c r="P77" t="s">
        <v>27</v>
      </c>
    </row>
    <row r="78" spans="1:5" ht="12.75">
      <c r="A78" s="35" t="s">
        <v>56</v>
      </c>
      <c r="E78" s="39" t="s">
        <v>52</v>
      </c>
    </row>
    <row r="79" spans="1:5" ht="25.5">
      <c r="A79" s="35" t="s">
        <v>57</v>
      </c>
      <c r="E79" s="40" t="s">
        <v>834</v>
      </c>
    </row>
    <row r="80" spans="1:5" ht="12.75">
      <c r="A80" t="s">
        <v>58</v>
      </c>
      <c r="E80" s="39" t="s">
        <v>87</v>
      </c>
    </row>
    <row r="81" spans="1:16" ht="25.5">
      <c r="A81" t="s">
        <v>49</v>
      </c>
      <c r="B81" s="34" t="s">
        <v>107</v>
      </c>
      <c r="C81" s="34" t="s">
        <v>835</v>
      </c>
      <c r="D81" s="35" t="s">
        <v>52</v>
      </c>
      <c r="E81" s="6" t="s">
        <v>836</v>
      </c>
      <c r="F81" s="36" t="s">
        <v>85</v>
      </c>
      <c r="G81" s="37">
        <v>75.607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86</v>
      </c>
      <c r="O81">
        <f>(M81*21)/100</f>
      </c>
      <c r="P81" t="s">
        <v>27</v>
      </c>
    </row>
    <row r="82" spans="1:5" ht="12.75">
      <c r="A82" s="35" t="s">
        <v>56</v>
      </c>
      <c r="E82" s="39" t="s">
        <v>52</v>
      </c>
    </row>
    <row r="83" spans="1:5" ht="12.75">
      <c r="A83" s="35" t="s">
        <v>57</v>
      </c>
      <c r="E83" s="40" t="s">
        <v>837</v>
      </c>
    </row>
    <row r="84" spans="1:5" ht="12.75">
      <c r="A84" t="s">
        <v>58</v>
      </c>
      <c r="E84" s="39" t="s">
        <v>87</v>
      </c>
    </row>
    <row r="85" spans="1:13" ht="12.75">
      <c r="A85" t="s">
        <v>46</v>
      </c>
      <c r="C85" s="31" t="s">
        <v>838</v>
      </c>
      <c r="E85" s="33" t="s">
        <v>839</v>
      </c>
      <c r="J85" s="32">
        <f>0</f>
      </c>
      <c r="K85" s="32">
        <f>0</f>
      </c>
      <c r="L85" s="32">
        <f>0+L86</f>
      </c>
      <c r="M85" s="32">
        <f>0+M86</f>
      </c>
    </row>
    <row r="86" spans="1:16" ht="25.5">
      <c r="A86" t="s">
        <v>49</v>
      </c>
      <c r="B86" s="34" t="s">
        <v>111</v>
      </c>
      <c r="C86" s="34" t="s">
        <v>840</v>
      </c>
      <c r="D86" s="35" t="s">
        <v>52</v>
      </c>
      <c r="E86" s="6" t="s">
        <v>841</v>
      </c>
      <c r="F86" s="36" t="s">
        <v>444</v>
      </c>
      <c r="G86" s="37">
        <v>6.283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86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842</v>
      </c>
    </row>
    <row r="89" spans="1:5" ht="12.75">
      <c r="A89" t="s">
        <v>58</v>
      </c>
      <c r="E89" s="39" t="s">
        <v>87</v>
      </c>
    </row>
    <row r="90" spans="1:13" ht="12.75">
      <c r="A90" t="s">
        <v>46</v>
      </c>
      <c r="C90" s="31" t="s">
        <v>299</v>
      </c>
      <c r="E90" s="33" t="s">
        <v>843</v>
      </c>
      <c r="J90" s="32">
        <f>0</f>
      </c>
      <c r="K90" s="32">
        <f>0</f>
      </c>
      <c r="L90" s="32">
        <f>0+L91+L95+L99+L103+L107</f>
      </c>
      <c r="M90" s="32">
        <f>0+M91+M95+M99+M103+M107</f>
      </c>
    </row>
    <row r="91" spans="1:16" ht="12.75">
      <c r="A91" t="s">
        <v>49</v>
      </c>
      <c r="B91" s="34" t="s">
        <v>114</v>
      </c>
      <c r="C91" s="34" t="s">
        <v>844</v>
      </c>
      <c r="D91" s="35" t="s">
        <v>52</v>
      </c>
      <c r="E91" s="6" t="s">
        <v>845</v>
      </c>
      <c r="F91" s="36" t="s">
        <v>94</v>
      </c>
      <c r="G91" s="37">
        <v>71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86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52</v>
      </c>
    </row>
    <row r="93" spans="1:5" ht="12.75">
      <c r="A93" s="35" t="s">
        <v>57</v>
      </c>
      <c r="E93" s="40" t="s">
        <v>846</v>
      </c>
    </row>
    <row r="94" spans="1:5" ht="12.75">
      <c r="A94" t="s">
        <v>58</v>
      </c>
      <c r="E94" s="39" t="s">
        <v>87</v>
      </c>
    </row>
    <row r="95" spans="1:16" ht="12.75">
      <c r="A95" t="s">
        <v>49</v>
      </c>
      <c r="B95" s="34" t="s">
        <v>117</v>
      </c>
      <c r="C95" s="34" t="s">
        <v>847</v>
      </c>
      <c r="D95" s="35" t="s">
        <v>52</v>
      </c>
      <c r="E95" s="6" t="s">
        <v>848</v>
      </c>
      <c r="F95" s="36" t="s">
        <v>110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86</v>
      </c>
      <c r="O95">
        <f>(M95*21)/100</f>
      </c>
      <c r="P95" t="s">
        <v>27</v>
      </c>
    </row>
    <row r="96" spans="1:5" ht="12.75">
      <c r="A96" s="35" t="s">
        <v>56</v>
      </c>
      <c r="E96" s="39" t="s">
        <v>52</v>
      </c>
    </row>
    <row r="97" spans="1:5" ht="12.75">
      <c r="A97" s="35" t="s">
        <v>57</v>
      </c>
      <c r="E97" s="40" t="s">
        <v>849</v>
      </c>
    </row>
    <row r="98" spans="1:5" ht="12.75">
      <c r="A98" t="s">
        <v>58</v>
      </c>
      <c r="E98" s="39" t="s">
        <v>87</v>
      </c>
    </row>
    <row r="99" spans="1:16" ht="12.75">
      <c r="A99" t="s">
        <v>49</v>
      </c>
      <c r="B99" s="34" t="s">
        <v>120</v>
      </c>
      <c r="C99" s="34" t="s">
        <v>850</v>
      </c>
      <c r="D99" s="35" t="s">
        <v>52</v>
      </c>
      <c r="E99" s="6" t="s">
        <v>851</v>
      </c>
      <c r="F99" s="36" t="s">
        <v>110</v>
      </c>
      <c r="G99" s="37">
        <v>1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86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52</v>
      </c>
    </row>
    <row r="101" spans="1:5" ht="12.75">
      <c r="A101" s="35" t="s">
        <v>57</v>
      </c>
      <c r="E101" s="40" t="s">
        <v>852</v>
      </c>
    </row>
    <row r="102" spans="1:5" ht="12.75">
      <c r="A102" t="s">
        <v>58</v>
      </c>
      <c r="E102" s="39" t="s">
        <v>87</v>
      </c>
    </row>
    <row r="103" spans="1:16" ht="12.75">
      <c r="A103" t="s">
        <v>49</v>
      </c>
      <c r="B103" s="34" t="s">
        <v>123</v>
      </c>
      <c r="C103" s="34" t="s">
        <v>853</v>
      </c>
      <c r="D103" s="35" t="s">
        <v>52</v>
      </c>
      <c r="E103" s="6" t="s">
        <v>854</v>
      </c>
      <c r="F103" s="36" t="s">
        <v>110</v>
      </c>
      <c r="G103" s="37">
        <v>1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86</v>
      </c>
      <c r="O103">
        <f>(M103*21)/100</f>
      </c>
      <c r="P103" t="s">
        <v>27</v>
      </c>
    </row>
    <row r="104" spans="1:5" ht="12.75">
      <c r="A104" s="35" t="s">
        <v>56</v>
      </c>
      <c r="E104" s="39" t="s">
        <v>52</v>
      </c>
    </row>
    <row r="105" spans="1:5" ht="12.75">
      <c r="A105" s="35" t="s">
        <v>57</v>
      </c>
      <c r="E105" s="40" t="s">
        <v>855</v>
      </c>
    </row>
    <row r="106" spans="1:5" ht="12.75">
      <c r="A106" t="s">
        <v>58</v>
      </c>
      <c r="E106" s="39" t="s">
        <v>87</v>
      </c>
    </row>
    <row r="107" spans="1:16" ht="12.75">
      <c r="A107" t="s">
        <v>49</v>
      </c>
      <c r="B107" s="34" t="s">
        <v>127</v>
      </c>
      <c r="C107" s="34" t="s">
        <v>856</v>
      </c>
      <c r="D107" s="35" t="s">
        <v>52</v>
      </c>
      <c r="E107" s="6" t="s">
        <v>857</v>
      </c>
      <c r="F107" s="36" t="s">
        <v>85</v>
      </c>
      <c r="G107" s="37">
        <v>10.8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86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52</v>
      </c>
    </row>
    <row r="109" spans="1:5" ht="12.75">
      <c r="A109" s="35" t="s">
        <v>57</v>
      </c>
      <c r="E109" s="40" t="s">
        <v>858</v>
      </c>
    </row>
    <row r="110" spans="1:5" ht="12.75">
      <c r="A110" t="s">
        <v>58</v>
      </c>
      <c r="E110" s="39" t="s">
        <v>87</v>
      </c>
    </row>
    <row r="111" spans="1:13" ht="12.75">
      <c r="A111" t="s">
        <v>46</v>
      </c>
      <c r="C111" s="31" t="s">
        <v>665</v>
      </c>
      <c r="E111" s="33" t="s">
        <v>859</v>
      </c>
      <c r="J111" s="32">
        <f>0</f>
      </c>
      <c r="K111" s="32">
        <f>0</f>
      </c>
      <c r="L111" s="32">
        <f>0+L112</f>
      </c>
      <c r="M111" s="32">
        <f>0+M112</f>
      </c>
    </row>
    <row r="112" spans="1:16" ht="12.75">
      <c r="A112" t="s">
        <v>49</v>
      </c>
      <c r="B112" s="34" t="s">
        <v>130</v>
      </c>
      <c r="C112" s="34" t="s">
        <v>860</v>
      </c>
      <c r="D112" s="35" t="s">
        <v>52</v>
      </c>
      <c r="E112" s="6" t="s">
        <v>861</v>
      </c>
      <c r="F112" s="36" t="s">
        <v>94</v>
      </c>
      <c r="G112" s="37">
        <v>4.3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86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52</v>
      </c>
    </row>
    <row r="114" spans="1:5" ht="12.75">
      <c r="A114" s="35" t="s">
        <v>57</v>
      </c>
      <c r="E114" s="40" t="s">
        <v>862</v>
      </c>
    </row>
    <row r="115" spans="1:5" ht="12.75">
      <c r="A115" t="s">
        <v>58</v>
      </c>
      <c r="E115" s="39" t="s">
        <v>87</v>
      </c>
    </row>
    <row r="116" spans="1:13" ht="12.75">
      <c r="A116" t="s">
        <v>46</v>
      </c>
      <c r="C116" s="31" t="s">
        <v>671</v>
      </c>
      <c r="E116" s="33" t="s">
        <v>863</v>
      </c>
      <c r="J116" s="32">
        <f>0</f>
      </c>
      <c r="K116" s="32">
        <f>0</f>
      </c>
      <c r="L116" s="32">
        <f>0+L117</f>
      </c>
      <c r="M116" s="32">
        <f>0+M117</f>
      </c>
    </row>
    <row r="117" spans="1:16" ht="12.75">
      <c r="A117" t="s">
        <v>49</v>
      </c>
      <c r="B117" s="34" t="s">
        <v>133</v>
      </c>
      <c r="C117" s="34" t="s">
        <v>864</v>
      </c>
      <c r="D117" s="35" t="s">
        <v>52</v>
      </c>
      <c r="E117" s="6" t="s">
        <v>865</v>
      </c>
      <c r="F117" s="36" t="s">
        <v>94</v>
      </c>
      <c r="G117" s="37">
        <v>87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86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52</v>
      </c>
    </row>
    <row r="119" spans="1:5" ht="12.75">
      <c r="A119" s="35" t="s">
        <v>57</v>
      </c>
      <c r="E119" s="40" t="s">
        <v>866</v>
      </c>
    </row>
    <row r="120" spans="1:5" ht="12.75">
      <c r="A120" t="s">
        <v>58</v>
      </c>
      <c r="E120" s="39" t="s">
        <v>87</v>
      </c>
    </row>
    <row r="121" spans="1:13" ht="12.75">
      <c r="A121" t="s">
        <v>46</v>
      </c>
      <c r="C121" s="31" t="s">
        <v>678</v>
      </c>
      <c r="E121" s="33" t="s">
        <v>762</v>
      </c>
      <c r="J121" s="32">
        <f>0</f>
      </c>
      <c r="K121" s="32">
        <f>0</f>
      </c>
      <c r="L121" s="32">
        <f>0+L122</f>
      </c>
      <c r="M121" s="32">
        <f>0+M122</f>
      </c>
    </row>
    <row r="122" spans="1:16" ht="12.75">
      <c r="A122" t="s">
        <v>49</v>
      </c>
      <c r="B122" s="34" t="s">
        <v>136</v>
      </c>
      <c r="C122" s="34" t="s">
        <v>867</v>
      </c>
      <c r="D122" s="35" t="s">
        <v>52</v>
      </c>
      <c r="E122" s="6" t="s">
        <v>868</v>
      </c>
      <c r="F122" s="36" t="s">
        <v>85</v>
      </c>
      <c r="G122" s="37">
        <v>20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86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52</v>
      </c>
    </row>
    <row r="124" spans="1:5" ht="38.25">
      <c r="A124" s="35" t="s">
        <v>57</v>
      </c>
      <c r="E124" s="40" t="s">
        <v>869</v>
      </c>
    </row>
    <row r="125" spans="1:5" ht="12.75">
      <c r="A125" t="s">
        <v>58</v>
      </c>
      <c r="E125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870</v>
      </c>
      <c r="M3" s="41">
        <f>Rekapitulace!C19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870</v>
      </c>
      <c r="E4" s="26" t="s">
        <v>871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COUNTIFS(L8:L174,"=0",A8:A174,"P")+COUNTIFS(L8:L174,"",A8:A174,"P")+SUM(Q8:Q174)</f>
      </c>
    </row>
    <row r="8" spans="1:13" ht="12.75">
      <c r="A8" t="s">
        <v>44</v>
      </c>
      <c r="C8" s="28" t="s">
        <v>874</v>
      </c>
      <c r="E8" s="30" t="s">
        <v>873</v>
      </c>
      <c r="J8" s="29">
        <f>0+J9+J26+J103+J144+J149</f>
      </c>
      <c r="K8" s="29">
        <f>0+K9+K26+K103+K144+K149</f>
      </c>
      <c r="L8" s="29">
        <f>0+L9+L26+L103+L144+L149</f>
      </c>
      <c r="M8" s="29">
        <f>0+M9+M26+M103+M144+M149</f>
      </c>
    </row>
    <row r="9" spans="1:13" ht="12.75">
      <c r="A9" t="s">
        <v>46</v>
      </c>
      <c r="C9" s="31" t="s">
        <v>703</v>
      </c>
      <c r="E9" s="33" t="s">
        <v>704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49</v>
      </c>
      <c r="B10" s="34" t="s">
        <v>50</v>
      </c>
      <c r="C10" s="34" t="s">
        <v>782</v>
      </c>
      <c r="D10" s="35" t="s">
        <v>52</v>
      </c>
      <c r="E10" s="6" t="s">
        <v>783</v>
      </c>
      <c r="F10" s="36" t="s">
        <v>54</v>
      </c>
      <c r="G10" s="37">
        <v>199.638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86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65.75">
      <c r="A12" s="35" t="s">
        <v>57</v>
      </c>
      <c r="E12" s="40" t="s">
        <v>875</v>
      </c>
    </row>
    <row r="13" spans="1:5" ht="12.75">
      <c r="A13" t="s">
        <v>58</v>
      </c>
      <c r="E13" s="39" t="s">
        <v>87</v>
      </c>
    </row>
    <row r="14" spans="1:16" ht="25.5">
      <c r="A14" t="s">
        <v>49</v>
      </c>
      <c r="B14" s="34" t="s">
        <v>27</v>
      </c>
      <c r="C14" s="34" t="s">
        <v>876</v>
      </c>
      <c r="D14" s="35" t="s">
        <v>52</v>
      </c>
      <c r="E14" s="6" t="s">
        <v>877</v>
      </c>
      <c r="F14" s="36" t="s">
        <v>54</v>
      </c>
      <c r="G14" s="37">
        <v>107.01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40.25">
      <c r="A16" s="35" t="s">
        <v>57</v>
      </c>
      <c r="E16" s="40" t="s">
        <v>878</v>
      </c>
    </row>
    <row r="17" spans="1:5" ht="12.75">
      <c r="A17" t="s">
        <v>58</v>
      </c>
      <c r="E17" s="39" t="s">
        <v>87</v>
      </c>
    </row>
    <row r="18" spans="1:16" ht="25.5">
      <c r="A18" t="s">
        <v>49</v>
      </c>
      <c r="B18" s="34" t="s">
        <v>26</v>
      </c>
      <c r="C18" s="34" t="s">
        <v>785</v>
      </c>
      <c r="D18" s="35" t="s">
        <v>52</v>
      </c>
      <c r="E18" s="6" t="s">
        <v>786</v>
      </c>
      <c r="F18" s="36" t="s">
        <v>54</v>
      </c>
      <c r="G18" s="37">
        <v>24.389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86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306">
      <c r="A20" s="35" t="s">
        <v>57</v>
      </c>
      <c r="E20" s="40" t="s">
        <v>879</v>
      </c>
    </row>
    <row r="21" spans="1:5" ht="12.75">
      <c r="A21" t="s">
        <v>58</v>
      </c>
      <c r="E21" s="39" t="s">
        <v>87</v>
      </c>
    </row>
    <row r="22" spans="1:16" ht="25.5">
      <c r="A22" t="s">
        <v>49</v>
      </c>
      <c r="B22" s="34" t="s">
        <v>64</v>
      </c>
      <c r="C22" s="34" t="s">
        <v>880</v>
      </c>
      <c r="D22" s="35" t="s">
        <v>52</v>
      </c>
      <c r="E22" s="6" t="s">
        <v>881</v>
      </c>
      <c r="F22" s="36" t="s">
        <v>54</v>
      </c>
      <c r="G22" s="37">
        <v>240.696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86</v>
      </c>
      <c r="O22">
        <f>(M22*21)/100</f>
      </c>
      <c r="P22" t="s">
        <v>27</v>
      </c>
    </row>
    <row r="23" spans="1:5" ht="12.75">
      <c r="A23" s="35" t="s">
        <v>56</v>
      </c>
      <c r="E23" s="39" t="s">
        <v>882</v>
      </c>
    </row>
    <row r="24" spans="1:5" ht="178.5">
      <c r="A24" s="35" t="s">
        <v>57</v>
      </c>
      <c r="E24" s="40" t="s">
        <v>883</v>
      </c>
    </row>
    <row r="25" spans="1:5" ht="12.75">
      <c r="A25" t="s">
        <v>58</v>
      </c>
      <c r="E25" s="39" t="s">
        <v>87</v>
      </c>
    </row>
    <row r="26" spans="1:13" ht="12.75">
      <c r="A26" t="s">
        <v>46</v>
      </c>
      <c r="C26" s="31" t="s">
        <v>50</v>
      </c>
      <c r="E26" s="33" t="s">
        <v>437</v>
      </c>
      <c r="J26" s="32">
        <f>0</f>
      </c>
      <c r="K26" s="32">
        <f>0</f>
      </c>
      <c r="L26" s="32">
        <f>0+L27+L31+L35+L39+L43+L47+L51+L55+L59+L63+L67+L71+L75+L79+L83+L87+L91+L95+L99</f>
      </c>
      <c r="M26" s="32">
        <f>0+M27+M31+M35+M39+M43+M47+M51+M55+M59+M63+M67+M71+M75+M79+M83+M87+M91+M95+M99</f>
      </c>
    </row>
    <row r="27" spans="1:16" ht="12.75">
      <c r="A27" t="s">
        <v>49</v>
      </c>
      <c r="B27" s="34" t="s">
        <v>67</v>
      </c>
      <c r="C27" s="34" t="s">
        <v>442</v>
      </c>
      <c r="D27" s="35" t="s">
        <v>52</v>
      </c>
      <c r="E27" s="6" t="s">
        <v>443</v>
      </c>
      <c r="F27" s="36" t="s">
        <v>444</v>
      </c>
      <c r="G27" s="37">
        <v>10.8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884</v>
      </c>
    </row>
    <row r="29" spans="1:5" ht="12.75">
      <c r="A29" s="35" t="s">
        <v>57</v>
      </c>
      <c r="E29" s="40" t="s">
        <v>885</v>
      </c>
    </row>
    <row r="30" spans="1:5" ht="12.75">
      <c r="A30" t="s">
        <v>58</v>
      </c>
      <c r="E30" s="39" t="s">
        <v>87</v>
      </c>
    </row>
    <row r="31" spans="1:16" ht="25.5">
      <c r="A31" t="s">
        <v>49</v>
      </c>
      <c r="B31" s="34" t="s">
        <v>70</v>
      </c>
      <c r="C31" s="34" t="s">
        <v>886</v>
      </c>
      <c r="D31" s="35" t="s">
        <v>52</v>
      </c>
      <c r="E31" s="6" t="s">
        <v>887</v>
      </c>
      <c r="F31" s="36" t="s">
        <v>85</v>
      </c>
      <c r="G31" s="37">
        <v>94.195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86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40.25">
      <c r="A33" s="35" t="s">
        <v>57</v>
      </c>
      <c r="E33" s="40" t="s">
        <v>888</v>
      </c>
    </row>
    <row r="34" spans="1:5" ht="12.75">
      <c r="A34" t="s">
        <v>58</v>
      </c>
      <c r="E34" s="39" t="s">
        <v>87</v>
      </c>
    </row>
    <row r="35" spans="1:16" ht="25.5">
      <c r="A35" t="s">
        <v>49</v>
      </c>
      <c r="B35" s="34" t="s">
        <v>73</v>
      </c>
      <c r="C35" s="34" t="s">
        <v>889</v>
      </c>
      <c r="D35" s="35" t="s">
        <v>52</v>
      </c>
      <c r="E35" s="6" t="s">
        <v>890</v>
      </c>
      <c r="F35" s="36" t="s">
        <v>775</v>
      </c>
      <c r="G35" s="37">
        <v>6498.792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86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204">
      <c r="A37" s="35" t="s">
        <v>57</v>
      </c>
      <c r="E37" s="40" t="s">
        <v>891</v>
      </c>
    </row>
    <row r="38" spans="1:5" ht="12.75">
      <c r="A38" t="s">
        <v>58</v>
      </c>
      <c r="E38" s="39" t="s">
        <v>87</v>
      </c>
    </row>
    <row r="39" spans="1:16" ht="25.5">
      <c r="A39" t="s">
        <v>49</v>
      </c>
      <c r="B39" s="34" t="s">
        <v>76</v>
      </c>
      <c r="C39" s="34" t="s">
        <v>892</v>
      </c>
      <c r="D39" s="35" t="s">
        <v>52</v>
      </c>
      <c r="E39" s="6" t="s">
        <v>893</v>
      </c>
      <c r="F39" s="36" t="s">
        <v>85</v>
      </c>
      <c r="G39" s="37">
        <v>71.34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86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02">
      <c r="A41" s="35" t="s">
        <v>57</v>
      </c>
      <c r="E41" s="40" t="s">
        <v>894</v>
      </c>
    </row>
    <row r="42" spans="1:5" ht="12.75">
      <c r="A42" t="s">
        <v>58</v>
      </c>
      <c r="E42" s="39" t="s">
        <v>87</v>
      </c>
    </row>
    <row r="43" spans="1:16" ht="25.5">
      <c r="A43" t="s">
        <v>49</v>
      </c>
      <c r="B43" s="34" t="s">
        <v>79</v>
      </c>
      <c r="C43" s="34" t="s">
        <v>895</v>
      </c>
      <c r="D43" s="35" t="s">
        <v>52</v>
      </c>
      <c r="E43" s="6" t="s">
        <v>896</v>
      </c>
      <c r="F43" s="36" t="s">
        <v>775</v>
      </c>
      <c r="G43" s="37">
        <v>2889.27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86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65.75">
      <c r="A45" s="35" t="s">
        <v>57</v>
      </c>
      <c r="E45" s="40" t="s">
        <v>897</v>
      </c>
    </row>
    <row r="46" spans="1:5" ht="12.75">
      <c r="A46" t="s">
        <v>58</v>
      </c>
      <c r="E46" s="39" t="s">
        <v>87</v>
      </c>
    </row>
    <row r="47" spans="1:16" ht="25.5">
      <c r="A47" t="s">
        <v>49</v>
      </c>
      <c r="B47" s="34" t="s">
        <v>82</v>
      </c>
      <c r="C47" s="34" t="s">
        <v>898</v>
      </c>
      <c r="D47" s="35" t="s">
        <v>52</v>
      </c>
      <c r="E47" s="6" t="s">
        <v>899</v>
      </c>
      <c r="F47" s="36" t="s">
        <v>85</v>
      </c>
      <c r="G47" s="37">
        <v>4.47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86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76.5">
      <c r="A49" s="35" t="s">
        <v>57</v>
      </c>
      <c r="E49" s="40" t="s">
        <v>900</v>
      </c>
    </row>
    <row r="50" spans="1:5" ht="12.75">
      <c r="A50" t="s">
        <v>58</v>
      </c>
      <c r="E50" s="39" t="s">
        <v>87</v>
      </c>
    </row>
    <row r="51" spans="1:16" ht="25.5">
      <c r="A51" t="s">
        <v>49</v>
      </c>
      <c r="B51" s="34" t="s">
        <v>88</v>
      </c>
      <c r="C51" s="34" t="s">
        <v>901</v>
      </c>
      <c r="D51" s="35" t="s">
        <v>52</v>
      </c>
      <c r="E51" s="6" t="s">
        <v>902</v>
      </c>
      <c r="F51" s="36" t="s">
        <v>775</v>
      </c>
      <c r="G51" s="37">
        <v>289.656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86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40.25">
      <c r="A53" s="35" t="s">
        <v>57</v>
      </c>
      <c r="E53" s="40" t="s">
        <v>903</v>
      </c>
    </row>
    <row r="54" spans="1:5" ht="12.75">
      <c r="A54" t="s">
        <v>58</v>
      </c>
      <c r="E54" s="39" t="s">
        <v>87</v>
      </c>
    </row>
    <row r="55" spans="1:16" ht="25.5">
      <c r="A55" t="s">
        <v>49</v>
      </c>
      <c r="B55" s="34" t="s">
        <v>91</v>
      </c>
      <c r="C55" s="34" t="s">
        <v>904</v>
      </c>
      <c r="D55" s="35" t="s">
        <v>52</v>
      </c>
      <c r="E55" s="6" t="s">
        <v>905</v>
      </c>
      <c r="F55" s="36" t="s">
        <v>85</v>
      </c>
      <c r="G55" s="37">
        <v>2.79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86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38.25">
      <c r="A57" s="35" t="s">
        <v>57</v>
      </c>
      <c r="E57" s="40" t="s">
        <v>906</v>
      </c>
    </row>
    <row r="58" spans="1:5" ht="12.75">
      <c r="A58" t="s">
        <v>58</v>
      </c>
      <c r="E58" s="39" t="s">
        <v>87</v>
      </c>
    </row>
    <row r="59" spans="1:16" ht="25.5">
      <c r="A59" t="s">
        <v>49</v>
      </c>
      <c r="B59" s="34" t="s">
        <v>95</v>
      </c>
      <c r="C59" s="34" t="s">
        <v>907</v>
      </c>
      <c r="D59" s="35" t="s">
        <v>52</v>
      </c>
      <c r="E59" s="6" t="s">
        <v>908</v>
      </c>
      <c r="F59" s="36" t="s">
        <v>775</v>
      </c>
      <c r="G59" s="37">
        <v>180.792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86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52</v>
      </c>
    </row>
    <row r="61" spans="1:5" ht="114.75">
      <c r="A61" s="35" t="s">
        <v>57</v>
      </c>
      <c r="E61" s="40" t="s">
        <v>909</v>
      </c>
    </row>
    <row r="62" spans="1:5" ht="12.75">
      <c r="A62" t="s">
        <v>58</v>
      </c>
      <c r="E62" s="39" t="s">
        <v>87</v>
      </c>
    </row>
    <row r="63" spans="1:16" ht="25.5">
      <c r="A63" t="s">
        <v>49</v>
      </c>
      <c r="B63" s="34" t="s">
        <v>98</v>
      </c>
      <c r="C63" s="34" t="s">
        <v>910</v>
      </c>
      <c r="D63" s="35" t="s">
        <v>52</v>
      </c>
      <c r="E63" s="6" t="s">
        <v>911</v>
      </c>
      <c r="F63" s="36" t="s">
        <v>94</v>
      </c>
      <c r="G63" s="37">
        <v>82.9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86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52</v>
      </c>
    </row>
    <row r="65" spans="1:5" ht="12.75">
      <c r="A65" s="35" t="s">
        <v>57</v>
      </c>
      <c r="E65" s="40" t="s">
        <v>912</v>
      </c>
    </row>
    <row r="66" spans="1:5" ht="12.75">
      <c r="A66" t="s">
        <v>58</v>
      </c>
      <c r="E66" s="39" t="s">
        <v>87</v>
      </c>
    </row>
    <row r="67" spans="1:16" ht="25.5">
      <c r="A67" t="s">
        <v>49</v>
      </c>
      <c r="B67" s="34" t="s">
        <v>101</v>
      </c>
      <c r="C67" s="34" t="s">
        <v>913</v>
      </c>
      <c r="D67" s="35" t="s">
        <v>52</v>
      </c>
      <c r="E67" s="6" t="s">
        <v>914</v>
      </c>
      <c r="F67" s="36" t="s">
        <v>775</v>
      </c>
      <c r="G67" s="37">
        <v>5371.92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86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52</v>
      </c>
    </row>
    <row r="69" spans="1:5" ht="76.5">
      <c r="A69" s="35" t="s">
        <v>57</v>
      </c>
      <c r="E69" s="40" t="s">
        <v>915</v>
      </c>
    </row>
    <row r="70" spans="1:5" ht="12.75">
      <c r="A70" t="s">
        <v>58</v>
      </c>
      <c r="E70" s="39" t="s">
        <v>87</v>
      </c>
    </row>
    <row r="71" spans="1:16" ht="12.75">
      <c r="A71" t="s">
        <v>49</v>
      </c>
      <c r="B71" s="34" t="s">
        <v>104</v>
      </c>
      <c r="C71" s="34" t="s">
        <v>916</v>
      </c>
      <c r="D71" s="35" t="s">
        <v>52</v>
      </c>
      <c r="E71" s="6" t="s">
        <v>917</v>
      </c>
      <c r="F71" s="36" t="s">
        <v>444</v>
      </c>
      <c r="G71" s="37">
        <v>339.6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86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52</v>
      </c>
    </row>
    <row r="73" spans="1:5" ht="12.75">
      <c r="A73" s="35" t="s">
        <v>57</v>
      </c>
      <c r="E73" s="40" t="s">
        <v>918</v>
      </c>
    </row>
    <row r="74" spans="1:5" ht="12.75">
      <c r="A74" t="s">
        <v>58</v>
      </c>
      <c r="E74" s="39" t="s">
        <v>87</v>
      </c>
    </row>
    <row r="75" spans="1:16" ht="12.75">
      <c r="A75" t="s">
        <v>49</v>
      </c>
      <c r="B75" s="34" t="s">
        <v>107</v>
      </c>
      <c r="C75" s="34" t="s">
        <v>919</v>
      </c>
      <c r="D75" s="35" t="s">
        <v>52</v>
      </c>
      <c r="E75" s="6" t="s">
        <v>920</v>
      </c>
      <c r="F75" s="36" t="s">
        <v>85</v>
      </c>
      <c r="G75" s="37">
        <v>79.258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86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52</v>
      </c>
    </row>
    <row r="77" spans="1:5" ht="63.75">
      <c r="A77" s="35" t="s">
        <v>57</v>
      </c>
      <c r="E77" s="40" t="s">
        <v>921</v>
      </c>
    </row>
    <row r="78" spans="1:5" ht="12.75">
      <c r="A78" t="s">
        <v>58</v>
      </c>
      <c r="E78" s="39" t="s">
        <v>87</v>
      </c>
    </row>
    <row r="79" spans="1:16" ht="12.75">
      <c r="A79" t="s">
        <v>49</v>
      </c>
      <c r="B79" s="34" t="s">
        <v>111</v>
      </c>
      <c r="C79" s="34" t="s">
        <v>792</v>
      </c>
      <c r="D79" s="35" t="s">
        <v>52</v>
      </c>
      <c r="E79" s="6" t="s">
        <v>793</v>
      </c>
      <c r="F79" s="36" t="s">
        <v>85</v>
      </c>
      <c r="G79" s="37">
        <v>110.91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86</v>
      </c>
      <c r="O79">
        <f>(M79*21)/100</f>
      </c>
      <c r="P79" t="s">
        <v>27</v>
      </c>
    </row>
    <row r="80" spans="1:5" ht="12.75">
      <c r="A80" s="35" t="s">
        <v>56</v>
      </c>
      <c r="E80" s="39" t="s">
        <v>52</v>
      </c>
    </row>
    <row r="81" spans="1:5" ht="127.5">
      <c r="A81" s="35" t="s">
        <v>57</v>
      </c>
      <c r="E81" s="40" t="s">
        <v>922</v>
      </c>
    </row>
    <row r="82" spans="1:5" ht="12.75">
      <c r="A82" t="s">
        <v>58</v>
      </c>
      <c r="E82" s="39" t="s">
        <v>87</v>
      </c>
    </row>
    <row r="83" spans="1:16" ht="12.75">
      <c r="A83" t="s">
        <v>49</v>
      </c>
      <c r="B83" s="34" t="s">
        <v>114</v>
      </c>
      <c r="C83" s="34" t="s">
        <v>923</v>
      </c>
      <c r="D83" s="35" t="s">
        <v>52</v>
      </c>
      <c r="E83" s="6" t="s">
        <v>924</v>
      </c>
      <c r="F83" s="36" t="s">
        <v>85</v>
      </c>
      <c r="G83" s="37">
        <v>110.91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86</v>
      </c>
      <c r="O83">
        <f>(M83*21)/100</f>
      </c>
      <c r="P83" t="s">
        <v>27</v>
      </c>
    </row>
    <row r="84" spans="1:5" ht="12.75">
      <c r="A84" s="35" t="s">
        <v>56</v>
      </c>
      <c r="E84" s="39" t="s">
        <v>925</v>
      </c>
    </row>
    <row r="85" spans="1:5" ht="127.5">
      <c r="A85" s="35" t="s">
        <v>57</v>
      </c>
      <c r="E85" s="40" t="s">
        <v>922</v>
      </c>
    </row>
    <row r="86" spans="1:5" ht="12.75">
      <c r="A86" t="s">
        <v>58</v>
      </c>
      <c r="E86" s="39" t="s">
        <v>87</v>
      </c>
    </row>
    <row r="87" spans="1:16" ht="12.75">
      <c r="A87" t="s">
        <v>49</v>
      </c>
      <c r="B87" s="34" t="s">
        <v>117</v>
      </c>
      <c r="C87" s="34" t="s">
        <v>926</v>
      </c>
      <c r="D87" s="35" t="s">
        <v>52</v>
      </c>
      <c r="E87" s="6" t="s">
        <v>927</v>
      </c>
      <c r="F87" s="36" t="s">
        <v>444</v>
      </c>
      <c r="G87" s="37">
        <v>368.1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86</v>
      </c>
      <c r="O87">
        <f>(M87*21)/100</f>
      </c>
      <c r="P87" t="s">
        <v>27</v>
      </c>
    </row>
    <row r="88" spans="1:5" ht="12.75">
      <c r="A88" s="35" t="s">
        <v>56</v>
      </c>
      <c r="E88" s="39" t="s">
        <v>52</v>
      </c>
    </row>
    <row r="89" spans="1:5" ht="63.75">
      <c r="A89" s="35" t="s">
        <v>57</v>
      </c>
      <c r="E89" s="40" t="s">
        <v>928</v>
      </c>
    </row>
    <row r="90" spans="1:5" ht="12.75">
      <c r="A90" t="s">
        <v>58</v>
      </c>
      <c r="E90" s="39" t="s">
        <v>87</v>
      </c>
    </row>
    <row r="91" spans="1:16" ht="12.75">
      <c r="A91" t="s">
        <v>49</v>
      </c>
      <c r="B91" s="34" t="s">
        <v>120</v>
      </c>
      <c r="C91" s="34" t="s">
        <v>929</v>
      </c>
      <c r="D91" s="35" t="s">
        <v>52</v>
      </c>
      <c r="E91" s="6" t="s">
        <v>930</v>
      </c>
      <c r="F91" s="36" t="s">
        <v>444</v>
      </c>
      <c r="G91" s="37">
        <v>368.1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86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52</v>
      </c>
    </row>
    <row r="93" spans="1:5" ht="63.75">
      <c r="A93" s="35" t="s">
        <v>57</v>
      </c>
      <c r="E93" s="40" t="s">
        <v>928</v>
      </c>
    </row>
    <row r="94" spans="1:5" ht="12.75">
      <c r="A94" t="s">
        <v>58</v>
      </c>
      <c r="E94" s="39" t="s">
        <v>87</v>
      </c>
    </row>
    <row r="95" spans="1:16" ht="12.75">
      <c r="A95" t="s">
        <v>49</v>
      </c>
      <c r="B95" s="34" t="s">
        <v>123</v>
      </c>
      <c r="C95" s="34" t="s">
        <v>931</v>
      </c>
      <c r="D95" s="35" t="s">
        <v>52</v>
      </c>
      <c r="E95" s="6" t="s">
        <v>932</v>
      </c>
      <c r="F95" s="36" t="s">
        <v>110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86</v>
      </c>
      <c r="O95">
        <f>(M95*21)/100</f>
      </c>
      <c r="P95" t="s">
        <v>27</v>
      </c>
    </row>
    <row r="96" spans="1:5" ht="12.75">
      <c r="A96" s="35" t="s">
        <v>56</v>
      </c>
      <c r="E96" s="39" t="s">
        <v>52</v>
      </c>
    </row>
    <row r="97" spans="1:5" ht="12.75">
      <c r="A97" s="35" t="s">
        <v>57</v>
      </c>
      <c r="E97" s="40" t="s">
        <v>52</v>
      </c>
    </row>
    <row r="98" spans="1:5" ht="12.75">
      <c r="A98" t="s">
        <v>58</v>
      </c>
      <c r="E98" s="39" t="s">
        <v>87</v>
      </c>
    </row>
    <row r="99" spans="1:16" ht="12.75">
      <c r="A99" t="s">
        <v>49</v>
      </c>
      <c r="B99" s="34" t="s">
        <v>127</v>
      </c>
      <c r="C99" s="34" t="s">
        <v>933</v>
      </c>
      <c r="D99" s="35" t="s">
        <v>52</v>
      </c>
      <c r="E99" s="6" t="s">
        <v>934</v>
      </c>
      <c r="F99" s="36" t="s">
        <v>85</v>
      </c>
      <c r="G99" s="37">
        <v>0.3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86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935</v>
      </c>
    </row>
    <row r="101" spans="1:5" ht="51">
      <c r="A101" s="35" t="s">
        <v>57</v>
      </c>
      <c r="E101" s="40" t="s">
        <v>936</v>
      </c>
    </row>
    <row r="102" spans="1:5" ht="12.75">
      <c r="A102" t="s">
        <v>58</v>
      </c>
      <c r="E102" s="39" t="s">
        <v>87</v>
      </c>
    </row>
    <row r="103" spans="1:13" ht="12.75">
      <c r="A103" t="s">
        <v>46</v>
      </c>
      <c r="C103" s="31" t="s">
        <v>67</v>
      </c>
      <c r="E103" s="33" t="s">
        <v>937</v>
      </c>
      <c r="J103" s="32">
        <f>0</f>
      </c>
      <c r="K103" s="32">
        <f>0</f>
      </c>
      <c r="L103" s="32">
        <f>0+L104+L108+L112+L116+L120+L124+L128+L132+L136+L140</f>
      </c>
      <c r="M103" s="32">
        <f>0+M104+M108+M112+M116+M120+M124+M128+M132+M136+M140</f>
      </c>
    </row>
    <row r="104" spans="1:16" ht="12.75">
      <c r="A104" t="s">
        <v>49</v>
      </c>
      <c r="B104" s="34" t="s">
        <v>130</v>
      </c>
      <c r="C104" s="34" t="s">
        <v>938</v>
      </c>
      <c r="D104" s="35" t="s">
        <v>52</v>
      </c>
      <c r="E104" s="6" t="s">
        <v>939</v>
      </c>
      <c r="F104" s="36" t="s">
        <v>85</v>
      </c>
      <c r="G104" s="37">
        <v>11.7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86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940</v>
      </c>
    </row>
    <row r="106" spans="1:5" ht="12.75">
      <c r="A106" s="35" t="s">
        <v>57</v>
      </c>
      <c r="E106" s="40" t="s">
        <v>941</v>
      </c>
    </row>
    <row r="107" spans="1:5" ht="12.75">
      <c r="A107" t="s">
        <v>58</v>
      </c>
      <c r="E107" s="39" t="s">
        <v>87</v>
      </c>
    </row>
    <row r="108" spans="1:16" ht="12.75">
      <c r="A108" t="s">
        <v>49</v>
      </c>
      <c r="B108" s="34" t="s">
        <v>133</v>
      </c>
      <c r="C108" s="34" t="s">
        <v>942</v>
      </c>
      <c r="D108" s="35" t="s">
        <v>52</v>
      </c>
      <c r="E108" s="6" t="s">
        <v>943</v>
      </c>
      <c r="F108" s="36" t="s">
        <v>85</v>
      </c>
      <c r="G108" s="37">
        <v>19.8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86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944</v>
      </c>
    </row>
    <row r="110" spans="1:5" ht="12.75">
      <c r="A110" s="35" t="s">
        <v>57</v>
      </c>
      <c r="E110" s="40" t="s">
        <v>945</v>
      </c>
    </row>
    <row r="111" spans="1:5" ht="12.75">
      <c r="A111" t="s">
        <v>58</v>
      </c>
      <c r="E111" s="39" t="s">
        <v>87</v>
      </c>
    </row>
    <row r="112" spans="1:16" ht="12.75">
      <c r="A112" t="s">
        <v>49</v>
      </c>
      <c r="B112" s="34" t="s">
        <v>136</v>
      </c>
      <c r="C112" s="34" t="s">
        <v>946</v>
      </c>
      <c r="D112" s="35" t="s">
        <v>52</v>
      </c>
      <c r="E112" s="6" t="s">
        <v>947</v>
      </c>
      <c r="F112" s="36" t="s">
        <v>444</v>
      </c>
      <c r="G112" s="37">
        <v>90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86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52</v>
      </c>
    </row>
    <row r="114" spans="1:5" ht="12.75">
      <c r="A114" s="35" t="s">
        <v>57</v>
      </c>
      <c r="E114" s="40" t="s">
        <v>948</v>
      </c>
    </row>
    <row r="115" spans="1:5" ht="12.75">
      <c r="A115" t="s">
        <v>58</v>
      </c>
      <c r="E115" s="39" t="s">
        <v>87</v>
      </c>
    </row>
    <row r="116" spans="1:16" ht="12.75">
      <c r="A116" t="s">
        <v>49</v>
      </c>
      <c r="B116" s="34" t="s">
        <v>139</v>
      </c>
      <c r="C116" s="34" t="s">
        <v>949</v>
      </c>
      <c r="D116" s="35" t="s">
        <v>52</v>
      </c>
      <c r="E116" s="6" t="s">
        <v>950</v>
      </c>
      <c r="F116" s="36" t="s">
        <v>444</v>
      </c>
      <c r="G116" s="37">
        <v>427.4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86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52</v>
      </c>
    </row>
    <row r="118" spans="1:5" ht="63.75">
      <c r="A118" s="35" t="s">
        <v>57</v>
      </c>
      <c r="E118" s="40" t="s">
        <v>951</v>
      </c>
    </row>
    <row r="119" spans="1:5" ht="12.75">
      <c r="A119" t="s">
        <v>58</v>
      </c>
      <c r="E119" s="39" t="s">
        <v>87</v>
      </c>
    </row>
    <row r="120" spans="1:16" ht="12.75">
      <c r="A120" t="s">
        <v>49</v>
      </c>
      <c r="B120" s="34" t="s">
        <v>142</v>
      </c>
      <c r="C120" s="34" t="s">
        <v>952</v>
      </c>
      <c r="D120" s="35" t="s">
        <v>52</v>
      </c>
      <c r="E120" s="6" t="s">
        <v>953</v>
      </c>
      <c r="F120" s="36" t="s">
        <v>444</v>
      </c>
      <c r="G120" s="37">
        <v>427.4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86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52</v>
      </c>
    </row>
    <row r="122" spans="1:5" ht="63.75">
      <c r="A122" s="35" t="s">
        <v>57</v>
      </c>
      <c r="E122" s="40" t="s">
        <v>951</v>
      </c>
    </row>
    <row r="123" spans="1:5" ht="12.75">
      <c r="A123" t="s">
        <v>58</v>
      </c>
      <c r="E123" s="39" t="s">
        <v>87</v>
      </c>
    </row>
    <row r="124" spans="1:16" ht="12.75">
      <c r="A124" t="s">
        <v>49</v>
      </c>
      <c r="B124" s="34" t="s">
        <v>145</v>
      </c>
      <c r="C124" s="34" t="s">
        <v>954</v>
      </c>
      <c r="D124" s="35" t="s">
        <v>52</v>
      </c>
      <c r="E124" s="6" t="s">
        <v>955</v>
      </c>
      <c r="F124" s="36" t="s">
        <v>444</v>
      </c>
      <c r="G124" s="37">
        <v>427.4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86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52</v>
      </c>
    </row>
    <row r="126" spans="1:5" ht="63.75">
      <c r="A126" s="35" t="s">
        <v>57</v>
      </c>
      <c r="E126" s="40" t="s">
        <v>951</v>
      </c>
    </row>
    <row r="127" spans="1:5" ht="12.75">
      <c r="A127" t="s">
        <v>58</v>
      </c>
      <c r="E127" s="39" t="s">
        <v>87</v>
      </c>
    </row>
    <row r="128" spans="1:16" ht="12.75">
      <c r="A128" t="s">
        <v>49</v>
      </c>
      <c r="B128" s="34" t="s">
        <v>148</v>
      </c>
      <c r="C128" s="34" t="s">
        <v>956</v>
      </c>
      <c r="D128" s="35" t="s">
        <v>52</v>
      </c>
      <c r="E128" s="6" t="s">
        <v>957</v>
      </c>
      <c r="F128" s="36" t="s">
        <v>444</v>
      </c>
      <c r="G128" s="37">
        <v>90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86</v>
      </c>
      <c r="O128">
        <f>(M128*21)/100</f>
      </c>
      <c r="P128" t="s">
        <v>27</v>
      </c>
    </row>
    <row r="129" spans="1:5" ht="12.75">
      <c r="A129" s="35" t="s">
        <v>56</v>
      </c>
      <c r="E129" s="39" t="s">
        <v>52</v>
      </c>
    </row>
    <row r="130" spans="1:5" ht="12.75">
      <c r="A130" s="35" t="s">
        <v>57</v>
      </c>
      <c r="E130" s="40" t="s">
        <v>948</v>
      </c>
    </row>
    <row r="131" spans="1:5" ht="12.75">
      <c r="A131" t="s">
        <v>58</v>
      </c>
      <c r="E131" s="39" t="s">
        <v>87</v>
      </c>
    </row>
    <row r="132" spans="1:16" ht="12.75">
      <c r="A132" t="s">
        <v>49</v>
      </c>
      <c r="B132" s="34" t="s">
        <v>151</v>
      </c>
      <c r="C132" s="34" t="s">
        <v>958</v>
      </c>
      <c r="D132" s="35" t="s">
        <v>52</v>
      </c>
      <c r="E132" s="6" t="s">
        <v>959</v>
      </c>
      <c r="F132" s="36" t="s">
        <v>444</v>
      </c>
      <c r="G132" s="37">
        <v>200.8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86</v>
      </c>
      <c r="O132">
        <f>(M132*21)/100</f>
      </c>
      <c r="P132" t="s">
        <v>27</v>
      </c>
    </row>
    <row r="133" spans="1:5" ht="12.75">
      <c r="A133" s="35" t="s">
        <v>56</v>
      </c>
      <c r="E133" s="39" t="s">
        <v>52</v>
      </c>
    </row>
    <row r="134" spans="1:5" ht="12.75">
      <c r="A134" s="35" t="s">
        <v>57</v>
      </c>
      <c r="E134" s="40" t="s">
        <v>960</v>
      </c>
    </row>
    <row r="135" spans="1:5" ht="12.75">
      <c r="A135" t="s">
        <v>58</v>
      </c>
      <c r="E135" s="39" t="s">
        <v>87</v>
      </c>
    </row>
    <row r="136" spans="1:16" ht="25.5">
      <c r="A136" t="s">
        <v>49</v>
      </c>
      <c r="B136" s="34" t="s">
        <v>154</v>
      </c>
      <c r="C136" s="34" t="s">
        <v>961</v>
      </c>
      <c r="D136" s="35" t="s">
        <v>52</v>
      </c>
      <c r="E136" s="6" t="s">
        <v>962</v>
      </c>
      <c r="F136" s="36" t="s">
        <v>444</v>
      </c>
      <c r="G136" s="37">
        <v>18.9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86</v>
      </c>
      <c r="O136">
        <f>(M136*21)/100</f>
      </c>
      <c r="P136" t="s">
        <v>27</v>
      </c>
    </row>
    <row r="137" spans="1:5" ht="12.75">
      <c r="A137" s="35" t="s">
        <v>56</v>
      </c>
      <c r="E137" s="39" t="s">
        <v>52</v>
      </c>
    </row>
    <row r="138" spans="1:5" ht="12.75">
      <c r="A138" s="35" t="s">
        <v>57</v>
      </c>
      <c r="E138" s="40" t="s">
        <v>963</v>
      </c>
    </row>
    <row r="139" spans="1:5" ht="12.75">
      <c r="A139" t="s">
        <v>58</v>
      </c>
      <c r="E139" s="39" t="s">
        <v>87</v>
      </c>
    </row>
    <row r="140" spans="1:16" ht="12.75">
      <c r="A140" t="s">
        <v>49</v>
      </c>
      <c r="B140" s="34" t="s">
        <v>157</v>
      </c>
      <c r="C140" s="34" t="s">
        <v>964</v>
      </c>
      <c r="D140" s="35" t="s">
        <v>52</v>
      </c>
      <c r="E140" s="6" t="s">
        <v>965</v>
      </c>
      <c r="F140" s="36" t="s">
        <v>94</v>
      </c>
      <c r="G140" s="37">
        <v>123.6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86</v>
      </c>
      <c r="O140">
        <f>(M140*21)/100</f>
      </c>
      <c r="P140" t="s">
        <v>27</v>
      </c>
    </row>
    <row r="141" spans="1:5" ht="12.75">
      <c r="A141" s="35" t="s">
        <v>56</v>
      </c>
      <c r="E141" s="39" t="s">
        <v>966</v>
      </c>
    </row>
    <row r="142" spans="1:5" ht="63.75">
      <c r="A142" s="35" t="s">
        <v>57</v>
      </c>
      <c r="E142" s="40" t="s">
        <v>967</v>
      </c>
    </row>
    <row r="143" spans="1:5" ht="12.75">
      <c r="A143" t="s">
        <v>58</v>
      </c>
      <c r="E143" s="39" t="s">
        <v>87</v>
      </c>
    </row>
    <row r="144" spans="1:13" ht="12.75">
      <c r="A144" t="s">
        <v>46</v>
      </c>
      <c r="C144" s="31" t="s">
        <v>76</v>
      </c>
      <c r="E144" s="33" t="s">
        <v>843</v>
      </c>
      <c r="J144" s="32">
        <f>0</f>
      </c>
      <c r="K144" s="32">
        <f>0</f>
      </c>
      <c r="L144" s="32">
        <f>0+L145</f>
      </c>
      <c r="M144" s="32">
        <f>0+M145</f>
      </c>
    </row>
    <row r="145" spans="1:16" ht="12.75">
      <c r="A145" t="s">
        <v>49</v>
      </c>
      <c r="B145" s="34" t="s">
        <v>160</v>
      </c>
      <c r="C145" s="34" t="s">
        <v>968</v>
      </c>
      <c r="D145" s="35" t="s">
        <v>52</v>
      </c>
      <c r="E145" s="6" t="s">
        <v>969</v>
      </c>
      <c r="F145" s="36" t="s">
        <v>110</v>
      </c>
      <c r="G145" s="37">
        <v>7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86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970</v>
      </c>
    </row>
    <row r="147" spans="1:5" ht="12.75">
      <c r="A147" s="35" t="s">
        <v>57</v>
      </c>
      <c r="E147" s="40" t="s">
        <v>52</v>
      </c>
    </row>
    <row r="148" spans="1:5" ht="12.75">
      <c r="A148" t="s">
        <v>58</v>
      </c>
      <c r="E148" s="39" t="s">
        <v>87</v>
      </c>
    </row>
    <row r="149" spans="1:13" ht="12.75">
      <c r="A149" t="s">
        <v>46</v>
      </c>
      <c r="C149" s="31" t="s">
        <v>79</v>
      </c>
      <c r="E149" s="33" t="s">
        <v>971</v>
      </c>
      <c r="J149" s="32">
        <f>0</f>
      </c>
      <c r="K149" s="32">
        <f>0</f>
      </c>
      <c r="L149" s="32">
        <f>0+L150+L154+L158+L162+L166+L170+L174</f>
      </c>
      <c r="M149" s="32">
        <f>0+M150+M154+M158+M162+M166+M170+M174</f>
      </c>
    </row>
    <row r="150" spans="1:16" ht="25.5">
      <c r="A150" t="s">
        <v>49</v>
      </c>
      <c r="B150" s="34" t="s">
        <v>163</v>
      </c>
      <c r="C150" s="34" t="s">
        <v>972</v>
      </c>
      <c r="D150" s="35" t="s">
        <v>52</v>
      </c>
      <c r="E150" s="6" t="s">
        <v>973</v>
      </c>
      <c r="F150" s="36" t="s">
        <v>444</v>
      </c>
      <c r="G150" s="37">
        <v>60.6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86</v>
      </c>
      <c r="O150">
        <f>(M150*21)/100</f>
      </c>
      <c r="P150" t="s">
        <v>27</v>
      </c>
    </row>
    <row r="151" spans="1:5" ht="25.5">
      <c r="A151" s="35" t="s">
        <v>56</v>
      </c>
      <c r="E151" s="39" t="s">
        <v>974</v>
      </c>
    </row>
    <row r="152" spans="1:5" ht="140.25">
      <c r="A152" s="35" t="s">
        <v>57</v>
      </c>
      <c r="E152" s="40" t="s">
        <v>975</v>
      </c>
    </row>
    <row r="153" spans="1:5" ht="12.75">
      <c r="A153" t="s">
        <v>58</v>
      </c>
      <c r="E153" s="39" t="s">
        <v>87</v>
      </c>
    </row>
    <row r="154" spans="1:16" ht="12.75">
      <c r="A154" t="s">
        <v>49</v>
      </c>
      <c r="B154" s="34" t="s">
        <v>166</v>
      </c>
      <c r="C154" s="34" t="s">
        <v>976</v>
      </c>
      <c r="D154" s="35" t="s">
        <v>52</v>
      </c>
      <c r="E154" s="6" t="s">
        <v>977</v>
      </c>
      <c r="F154" s="36" t="s">
        <v>94</v>
      </c>
      <c r="G154" s="37">
        <v>223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86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52</v>
      </c>
    </row>
    <row r="156" spans="1:5" ht="12.75">
      <c r="A156" s="35" t="s">
        <v>57</v>
      </c>
      <c r="E156" s="40" t="s">
        <v>978</v>
      </c>
    </row>
    <row r="157" spans="1:5" ht="12.75">
      <c r="A157" t="s">
        <v>58</v>
      </c>
      <c r="E157" s="39" t="s">
        <v>87</v>
      </c>
    </row>
    <row r="158" spans="1:16" ht="12.75">
      <c r="A158" t="s">
        <v>49</v>
      </c>
      <c r="B158" s="34" t="s">
        <v>169</v>
      </c>
      <c r="C158" s="34" t="s">
        <v>979</v>
      </c>
      <c r="D158" s="35" t="s">
        <v>52</v>
      </c>
      <c r="E158" s="6" t="s">
        <v>980</v>
      </c>
      <c r="F158" s="36" t="s">
        <v>94</v>
      </c>
      <c r="G158" s="37">
        <v>99.9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86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52</v>
      </c>
    </row>
    <row r="160" spans="1:5" ht="12.75">
      <c r="A160" s="35" t="s">
        <v>57</v>
      </c>
      <c r="E160" s="40" t="s">
        <v>981</v>
      </c>
    </row>
    <row r="161" spans="1:5" ht="12.75">
      <c r="A161" t="s">
        <v>58</v>
      </c>
      <c r="E161" s="39" t="s">
        <v>87</v>
      </c>
    </row>
    <row r="162" spans="1:16" ht="12.75">
      <c r="A162" t="s">
        <v>49</v>
      </c>
      <c r="B162" s="34" t="s">
        <v>172</v>
      </c>
      <c r="C162" s="34" t="s">
        <v>982</v>
      </c>
      <c r="D162" s="35" t="s">
        <v>52</v>
      </c>
      <c r="E162" s="6" t="s">
        <v>983</v>
      </c>
      <c r="F162" s="36" t="s">
        <v>94</v>
      </c>
      <c r="G162" s="37">
        <v>161.3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86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52</v>
      </c>
    </row>
    <row r="164" spans="1:5" ht="12.75">
      <c r="A164" s="35" t="s">
        <v>57</v>
      </c>
      <c r="E164" s="40" t="s">
        <v>984</v>
      </c>
    </row>
    <row r="165" spans="1:5" ht="12.75">
      <c r="A165" t="s">
        <v>58</v>
      </c>
      <c r="E165" s="39" t="s">
        <v>87</v>
      </c>
    </row>
    <row r="166" spans="1:16" ht="12.75">
      <c r="A166" t="s">
        <v>49</v>
      </c>
      <c r="B166" s="34" t="s">
        <v>175</v>
      </c>
      <c r="C166" s="34" t="s">
        <v>985</v>
      </c>
      <c r="D166" s="35" t="s">
        <v>52</v>
      </c>
      <c r="E166" s="6" t="s">
        <v>986</v>
      </c>
      <c r="F166" s="36" t="s">
        <v>444</v>
      </c>
      <c r="G166" s="37">
        <v>28.56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86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52</v>
      </c>
    </row>
    <row r="168" spans="1:5" ht="12.75">
      <c r="A168" s="35" t="s">
        <v>57</v>
      </c>
      <c r="E168" s="40" t="s">
        <v>987</v>
      </c>
    </row>
    <row r="169" spans="1:5" ht="12.75">
      <c r="A169" t="s">
        <v>58</v>
      </c>
      <c r="E169" s="39" t="s">
        <v>87</v>
      </c>
    </row>
    <row r="170" spans="1:16" ht="12.75">
      <c r="A170" t="s">
        <v>49</v>
      </c>
      <c r="B170" s="34" t="s">
        <v>178</v>
      </c>
      <c r="C170" s="34" t="s">
        <v>988</v>
      </c>
      <c r="D170" s="35" t="s">
        <v>52</v>
      </c>
      <c r="E170" s="6" t="s">
        <v>989</v>
      </c>
      <c r="F170" s="36" t="s">
        <v>444</v>
      </c>
      <c r="G170" s="37">
        <v>27.54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86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52</v>
      </c>
    </row>
    <row r="172" spans="1:5" ht="12.75">
      <c r="A172" s="35" t="s">
        <v>57</v>
      </c>
      <c r="E172" s="40" t="s">
        <v>990</v>
      </c>
    </row>
    <row r="173" spans="1:5" ht="12.75">
      <c r="A173" t="s">
        <v>58</v>
      </c>
      <c r="E173" s="39" t="s">
        <v>87</v>
      </c>
    </row>
    <row r="174" spans="1:16" ht="12.75">
      <c r="A174" t="s">
        <v>49</v>
      </c>
      <c r="B174" s="34" t="s">
        <v>181</v>
      </c>
      <c r="C174" s="34" t="s">
        <v>991</v>
      </c>
      <c r="D174" s="35" t="s">
        <v>52</v>
      </c>
      <c r="E174" s="6" t="s">
        <v>992</v>
      </c>
      <c r="F174" s="36" t="s">
        <v>993</v>
      </c>
      <c r="G174" s="37">
        <v>20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55</v>
      </c>
      <c r="O174">
        <f>(M174*21)/100</f>
      </c>
      <c r="P174" t="s">
        <v>27</v>
      </c>
    </row>
    <row r="175" spans="1:5" ht="25.5">
      <c r="A175" s="35" t="s">
        <v>56</v>
      </c>
      <c r="E175" s="39" t="s">
        <v>994</v>
      </c>
    </row>
    <row r="176" spans="1:5" ht="12.75">
      <c r="A176" s="35" t="s">
        <v>57</v>
      </c>
      <c r="E176" s="40" t="s">
        <v>52</v>
      </c>
    </row>
    <row r="177" spans="1:5" ht="25.5">
      <c r="A177" t="s">
        <v>58</v>
      </c>
      <c r="E177" s="39" t="s">
        <v>995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996</v>
      </c>
      <c r="M3" s="41">
        <f>Rekapitulace!C21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996</v>
      </c>
      <c r="E4" s="26" t="s">
        <v>997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COUNTIFS(L8:L40,"=0",A8:A40,"P")+COUNTIFS(L8:L40,"",A8:A40,"P")+SUM(Q8:Q40)</f>
      </c>
    </row>
    <row r="8" spans="1:13" ht="12.75">
      <c r="A8" t="s">
        <v>44</v>
      </c>
      <c r="C8" s="28" t="s">
        <v>1000</v>
      </c>
      <c r="E8" s="30" t="s">
        <v>999</v>
      </c>
      <c r="J8" s="29">
        <f>0+J9+J26+J31</f>
      </c>
      <c r="K8" s="29">
        <f>0+K9+K26+K31</f>
      </c>
      <c r="L8" s="29">
        <f>0+L9+L26+L31</f>
      </c>
      <c r="M8" s="29">
        <f>0+M9+M26+M31</f>
      </c>
    </row>
    <row r="9" spans="1:13" ht="12.75">
      <c r="A9" t="s">
        <v>46</v>
      </c>
      <c r="C9" s="31" t="s">
        <v>1001</v>
      </c>
      <c r="E9" s="33" t="s">
        <v>1002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1003</v>
      </c>
      <c r="D10" s="35" t="s">
        <v>52</v>
      </c>
      <c r="E10" s="6" t="s">
        <v>1004</v>
      </c>
      <c r="F10" s="36" t="s">
        <v>54</v>
      </c>
      <c r="G10" s="37">
        <v>11.299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25.5">
      <c r="A12" s="35" t="s">
        <v>57</v>
      </c>
      <c r="E12" s="40" t="s">
        <v>1005</v>
      </c>
    </row>
    <row r="13" spans="1:5" ht="127.5">
      <c r="A13" t="s">
        <v>58</v>
      </c>
      <c r="E13" s="39" t="s">
        <v>1006</v>
      </c>
    </row>
    <row r="14" spans="1:16" ht="25.5">
      <c r="A14" t="s">
        <v>49</v>
      </c>
      <c r="B14" s="34" t="s">
        <v>91</v>
      </c>
      <c r="C14" s="34" t="s">
        <v>1007</v>
      </c>
      <c r="D14" s="35" t="s">
        <v>1008</v>
      </c>
      <c r="E14" s="6" t="s">
        <v>1009</v>
      </c>
      <c r="F14" s="36" t="s">
        <v>54</v>
      </c>
      <c r="G14" s="37">
        <v>18.776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25.5">
      <c r="A16" s="35" t="s">
        <v>57</v>
      </c>
      <c r="E16" s="40" t="s">
        <v>1010</v>
      </c>
    </row>
    <row r="17" spans="1:5" ht="242.25">
      <c r="A17" t="s">
        <v>58</v>
      </c>
      <c r="E17" s="39" t="s">
        <v>1011</v>
      </c>
    </row>
    <row r="18" spans="1:16" ht="25.5">
      <c r="A18" t="s">
        <v>49</v>
      </c>
      <c r="B18" s="34" t="s">
        <v>95</v>
      </c>
      <c r="C18" s="34" t="s">
        <v>51</v>
      </c>
      <c r="D18" s="35" t="s">
        <v>1012</v>
      </c>
      <c r="E18" s="6" t="s">
        <v>1013</v>
      </c>
      <c r="F18" s="36" t="s">
        <v>54</v>
      </c>
      <c r="G18" s="37">
        <v>35.381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25.5">
      <c r="A20" s="35" t="s">
        <v>57</v>
      </c>
      <c r="E20" s="40" t="s">
        <v>1014</v>
      </c>
    </row>
    <row r="21" spans="1:5" ht="255">
      <c r="A21" t="s">
        <v>58</v>
      </c>
      <c r="E21" s="39" t="s">
        <v>1015</v>
      </c>
    </row>
    <row r="22" spans="1:16" ht="25.5">
      <c r="A22" t="s">
        <v>49</v>
      </c>
      <c r="B22" s="34" t="s">
        <v>101</v>
      </c>
      <c r="C22" s="34" t="s">
        <v>1016</v>
      </c>
      <c r="D22" s="35" t="s">
        <v>337</v>
      </c>
      <c r="E22" s="6" t="s">
        <v>1017</v>
      </c>
      <c r="F22" s="36" t="s">
        <v>54</v>
      </c>
      <c r="G22" s="37">
        <v>11.305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25.5">
      <c r="A24" s="35" t="s">
        <v>57</v>
      </c>
      <c r="E24" s="40" t="s">
        <v>1018</v>
      </c>
    </row>
    <row r="25" spans="1:5" ht="242.25">
      <c r="A25" t="s">
        <v>58</v>
      </c>
      <c r="E25" s="39" t="s">
        <v>1011</v>
      </c>
    </row>
    <row r="26" spans="1:13" ht="12.75">
      <c r="A26" t="s">
        <v>46</v>
      </c>
      <c r="C26" s="31" t="s">
        <v>1019</v>
      </c>
      <c r="E26" s="33" t="s">
        <v>437</v>
      </c>
      <c r="J26" s="32">
        <f>0</f>
      </c>
      <c r="K26" s="32">
        <f>0</f>
      </c>
      <c r="L26" s="32">
        <f>0+L27</f>
      </c>
      <c r="M26" s="32">
        <f>0+M27</f>
      </c>
    </row>
    <row r="27" spans="1:16" ht="12.75">
      <c r="A27" t="s">
        <v>49</v>
      </c>
      <c r="B27" s="34" t="s">
        <v>76</v>
      </c>
      <c r="C27" s="34" t="s">
        <v>1020</v>
      </c>
      <c r="D27" s="35" t="s">
        <v>52</v>
      </c>
      <c r="E27" s="6" t="s">
        <v>1021</v>
      </c>
      <c r="F27" s="36" t="s">
        <v>85</v>
      </c>
      <c r="G27" s="37">
        <v>19.656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38.25">
      <c r="A29" s="35" t="s">
        <v>57</v>
      </c>
      <c r="E29" s="40" t="s">
        <v>1022</v>
      </c>
    </row>
    <row r="30" spans="1:5" ht="12.75">
      <c r="A30" t="s">
        <v>58</v>
      </c>
      <c r="E30" s="39" t="s">
        <v>87</v>
      </c>
    </row>
    <row r="31" spans="1:13" ht="12.75">
      <c r="A31" t="s">
        <v>46</v>
      </c>
      <c r="C31" s="31" t="s">
        <v>1023</v>
      </c>
      <c r="E31" s="33" t="s">
        <v>971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49</v>
      </c>
      <c r="B32" s="34" t="s">
        <v>79</v>
      </c>
      <c r="C32" s="34" t="s">
        <v>1024</v>
      </c>
      <c r="D32" s="35" t="s">
        <v>52</v>
      </c>
      <c r="E32" s="6" t="s">
        <v>1025</v>
      </c>
      <c r="F32" s="36" t="s">
        <v>85</v>
      </c>
      <c r="G32" s="37">
        <v>8.941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86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25.5">
      <c r="A34" s="35" t="s">
        <v>57</v>
      </c>
      <c r="E34" s="40" t="s">
        <v>1026</v>
      </c>
    </row>
    <row r="35" spans="1:5" ht="12.75">
      <c r="A35" t="s">
        <v>58</v>
      </c>
      <c r="E35" s="39" t="s">
        <v>87</v>
      </c>
    </row>
    <row r="36" spans="1:16" ht="12.75">
      <c r="A36" t="s">
        <v>49</v>
      </c>
      <c r="B36" s="34" t="s">
        <v>82</v>
      </c>
      <c r="C36" s="34" t="s">
        <v>1027</v>
      </c>
      <c r="D36" s="35" t="s">
        <v>52</v>
      </c>
      <c r="E36" s="6" t="s">
        <v>1028</v>
      </c>
      <c r="F36" s="36" t="s">
        <v>85</v>
      </c>
      <c r="G36" s="37">
        <v>4.522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86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25.5">
      <c r="A38" s="35" t="s">
        <v>57</v>
      </c>
      <c r="E38" s="40" t="s">
        <v>1029</v>
      </c>
    </row>
    <row r="39" spans="1:5" ht="12.75">
      <c r="A39" t="s">
        <v>58</v>
      </c>
      <c r="E39" s="39" t="s">
        <v>87</v>
      </c>
    </row>
    <row r="40" spans="1:16" ht="12.75">
      <c r="A40" t="s">
        <v>49</v>
      </c>
      <c r="B40" s="34" t="s">
        <v>88</v>
      </c>
      <c r="C40" s="34" t="s">
        <v>1030</v>
      </c>
      <c r="D40" s="35" t="s">
        <v>52</v>
      </c>
      <c r="E40" s="6" t="s">
        <v>1031</v>
      </c>
      <c r="F40" s="36" t="s">
        <v>54</v>
      </c>
      <c r="G40" s="37">
        <v>1.299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86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52</v>
      </c>
    </row>
    <row r="42" spans="1:5" ht="25.5">
      <c r="A42" s="35" t="s">
        <v>57</v>
      </c>
      <c r="E42" s="40" t="s">
        <v>1032</v>
      </c>
    </row>
    <row r="43" spans="1:5" ht="12.75">
      <c r="A43" t="s">
        <v>58</v>
      </c>
      <c r="E43" s="39" t="s">
        <v>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1033</v>
      </c>
      <c r="M3" s="41">
        <f>Rekapitulace!C23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1033</v>
      </c>
      <c r="E4" s="26" t="s">
        <v>1034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COUNTIFS(L8:L96,"=0",A8:A96,"P")+COUNTIFS(L8:L96,"",A8:A96,"P")+SUM(Q8:Q96)</f>
      </c>
    </row>
    <row r="8" spans="1:13" ht="12.75">
      <c r="A8" t="s">
        <v>44</v>
      </c>
      <c r="C8" s="28" t="s">
        <v>1037</v>
      </c>
      <c r="E8" s="30" t="s">
        <v>1036</v>
      </c>
      <c r="J8" s="29">
        <f>0+J9+J22+J47+J56+J61+J66+J71</f>
      </c>
      <c r="K8" s="29">
        <f>0+K9+K22+K47+K56+K61+K66+K71</f>
      </c>
      <c r="L8" s="29">
        <f>0+L9+L22+L47+L56+L61+L66+L71</f>
      </c>
      <c r="M8" s="29">
        <f>0+M9+M22+M47+M56+M61+M66+M71</f>
      </c>
    </row>
    <row r="9" spans="1:13" ht="12.75">
      <c r="A9" t="s">
        <v>46</v>
      </c>
      <c r="C9" s="31" t="s">
        <v>703</v>
      </c>
      <c r="E9" s="33" t="s">
        <v>1002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26</v>
      </c>
      <c r="C10" s="34" t="s">
        <v>1038</v>
      </c>
      <c r="D10" s="35" t="s">
        <v>52</v>
      </c>
      <c r="E10" s="6" t="s">
        <v>1039</v>
      </c>
      <c r="F10" s="36" t="s">
        <v>1040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25.5">
      <c r="A12" s="35" t="s">
        <v>57</v>
      </c>
      <c r="E12" s="40" t="s">
        <v>1041</v>
      </c>
    </row>
    <row r="13" spans="1:5" ht="12.75">
      <c r="A13" t="s">
        <v>58</v>
      </c>
      <c r="E13" s="39" t="s">
        <v>52</v>
      </c>
    </row>
    <row r="14" spans="1:16" ht="12.75">
      <c r="A14" t="s">
        <v>49</v>
      </c>
      <c r="B14" s="34" t="s">
        <v>64</v>
      </c>
      <c r="C14" s="34" t="s">
        <v>1042</v>
      </c>
      <c r="D14" s="35" t="s">
        <v>52</v>
      </c>
      <c r="E14" s="6" t="s">
        <v>1043</v>
      </c>
      <c r="F14" s="36" t="s">
        <v>85</v>
      </c>
      <c r="G14" s="37">
        <v>17.391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51">
      <c r="A15" s="35" t="s">
        <v>56</v>
      </c>
      <c r="E15" s="39" t="s">
        <v>1044</v>
      </c>
    </row>
    <row r="16" spans="1:5" ht="51">
      <c r="A16" s="35" t="s">
        <v>57</v>
      </c>
      <c r="E16" s="40" t="s">
        <v>1045</v>
      </c>
    </row>
    <row r="17" spans="1:5" ht="12.75">
      <c r="A17" t="s">
        <v>58</v>
      </c>
      <c r="E17" s="39" t="s">
        <v>52</v>
      </c>
    </row>
    <row r="18" spans="1:16" ht="25.5">
      <c r="A18" t="s">
        <v>49</v>
      </c>
      <c r="B18" s="34" t="s">
        <v>130</v>
      </c>
      <c r="C18" s="34" t="s">
        <v>60</v>
      </c>
      <c r="D18" s="35" t="s">
        <v>331</v>
      </c>
      <c r="E18" s="6" t="s">
        <v>1046</v>
      </c>
      <c r="F18" s="36" t="s">
        <v>54</v>
      </c>
      <c r="G18" s="37">
        <v>335.718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25.5">
      <c r="A20" s="35" t="s">
        <v>57</v>
      </c>
      <c r="E20" s="40" t="s">
        <v>1047</v>
      </c>
    </row>
    <row r="21" spans="1:5" ht="255">
      <c r="A21" t="s">
        <v>58</v>
      </c>
      <c r="E21" s="39" t="s">
        <v>1048</v>
      </c>
    </row>
    <row r="22" spans="1:13" ht="12.75">
      <c r="A22" t="s">
        <v>46</v>
      </c>
      <c r="C22" s="31" t="s">
        <v>50</v>
      </c>
      <c r="E22" s="33" t="s">
        <v>437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49</v>
      </c>
      <c r="B23" s="34" t="s">
        <v>67</v>
      </c>
      <c r="C23" s="34" t="s">
        <v>1049</v>
      </c>
      <c r="D23" s="35" t="s">
        <v>52</v>
      </c>
      <c r="E23" s="6" t="s">
        <v>1050</v>
      </c>
      <c r="F23" s="36" t="s">
        <v>277</v>
      </c>
      <c r="G23" s="37">
        <v>12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86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25.5">
      <c r="A25" s="35" t="s">
        <v>57</v>
      </c>
      <c r="E25" s="40" t="s">
        <v>1051</v>
      </c>
    </row>
    <row r="26" spans="1:5" ht="12.75">
      <c r="A26" t="s">
        <v>58</v>
      </c>
      <c r="E26" s="39" t="s">
        <v>87</v>
      </c>
    </row>
    <row r="27" spans="1:16" ht="12.75">
      <c r="A27" t="s">
        <v>49</v>
      </c>
      <c r="B27" s="34" t="s">
        <v>70</v>
      </c>
      <c r="C27" s="34" t="s">
        <v>1052</v>
      </c>
      <c r="D27" s="35" t="s">
        <v>52</v>
      </c>
      <c r="E27" s="6" t="s">
        <v>1053</v>
      </c>
      <c r="F27" s="36" t="s">
        <v>85</v>
      </c>
      <c r="G27" s="37">
        <v>347.52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1054</v>
      </c>
    </row>
    <row r="30" spans="1:5" ht="12.75">
      <c r="A30" t="s">
        <v>58</v>
      </c>
      <c r="E30" s="39" t="s">
        <v>87</v>
      </c>
    </row>
    <row r="31" spans="1:16" ht="12.75">
      <c r="A31" t="s">
        <v>49</v>
      </c>
      <c r="B31" s="34" t="s">
        <v>73</v>
      </c>
      <c r="C31" s="34" t="s">
        <v>451</v>
      </c>
      <c r="D31" s="35" t="s">
        <v>52</v>
      </c>
      <c r="E31" s="6" t="s">
        <v>452</v>
      </c>
      <c r="F31" s="36" t="s">
        <v>85</v>
      </c>
      <c r="G31" s="37">
        <v>161.01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86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1055</v>
      </c>
    </row>
    <row r="34" spans="1:5" ht="12.75">
      <c r="A34" t="s">
        <v>58</v>
      </c>
      <c r="E34" s="39" t="s">
        <v>87</v>
      </c>
    </row>
    <row r="35" spans="1:16" ht="12.75">
      <c r="A35" t="s">
        <v>49</v>
      </c>
      <c r="B35" s="34" t="s">
        <v>76</v>
      </c>
      <c r="C35" s="34" t="s">
        <v>1056</v>
      </c>
      <c r="D35" s="35" t="s">
        <v>52</v>
      </c>
      <c r="E35" s="6" t="s">
        <v>1057</v>
      </c>
      <c r="F35" s="36" t="s">
        <v>85</v>
      </c>
      <c r="G35" s="37">
        <v>268.67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86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51">
      <c r="A37" s="35" t="s">
        <v>57</v>
      </c>
      <c r="E37" s="40" t="s">
        <v>1058</v>
      </c>
    </row>
    <row r="38" spans="1:5" ht="12.75">
      <c r="A38" t="s">
        <v>58</v>
      </c>
      <c r="E38" s="39" t="s">
        <v>87</v>
      </c>
    </row>
    <row r="39" spans="1:16" ht="12.75">
      <c r="A39" t="s">
        <v>49</v>
      </c>
      <c r="B39" s="34" t="s">
        <v>79</v>
      </c>
      <c r="C39" s="34" t="s">
        <v>1059</v>
      </c>
      <c r="D39" s="35" t="s">
        <v>52</v>
      </c>
      <c r="E39" s="6" t="s">
        <v>1060</v>
      </c>
      <c r="F39" s="36" t="s">
        <v>444</v>
      </c>
      <c r="G39" s="37">
        <v>216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86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1061</v>
      </c>
    </row>
    <row r="42" spans="1:5" ht="12.75">
      <c r="A42" t="s">
        <v>58</v>
      </c>
      <c r="E42" s="39" t="s">
        <v>87</v>
      </c>
    </row>
    <row r="43" spans="1:16" ht="25.5">
      <c r="A43" t="s">
        <v>49</v>
      </c>
      <c r="B43" s="34" t="s">
        <v>82</v>
      </c>
      <c r="C43" s="34" t="s">
        <v>1062</v>
      </c>
      <c r="D43" s="35" t="s">
        <v>52</v>
      </c>
      <c r="E43" s="6" t="s">
        <v>1063</v>
      </c>
      <c r="F43" s="36" t="s">
        <v>85</v>
      </c>
      <c r="G43" s="37">
        <v>16.7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1064</v>
      </c>
    </row>
    <row r="45" spans="1:5" ht="12.75">
      <c r="A45" s="35" t="s">
        <v>57</v>
      </c>
      <c r="E45" s="40" t="s">
        <v>1065</v>
      </c>
    </row>
    <row r="46" spans="1:5" ht="306">
      <c r="A46" t="s">
        <v>58</v>
      </c>
      <c r="E46" s="39" t="s">
        <v>1066</v>
      </c>
    </row>
    <row r="47" spans="1:13" ht="12.75">
      <c r="A47" t="s">
        <v>46</v>
      </c>
      <c r="C47" s="31" t="s">
        <v>27</v>
      </c>
      <c r="E47" s="33" t="s">
        <v>817</v>
      </c>
      <c r="J47" s="32">
        <f>0</f>
      </c>
      <c r="K47" s="32">
        <f>0</f>
      </c>
      <c r="L47" s="32">
        <f>0+L48+L52</f>
      </c>
      <c r="M47" s="32">
        <f>0+M48+M52</f>
      </c>
    </row>
    <row r="48" spans="1:16" ht="12.75">
      <c r="A48" t="s">
        <v>49</v>
      </c>
      <c r="B48" s="34" t="s">
        <v>88</v>
      </c>
      <c r="C48" s="34" t="s">
        <v>1067</v>
      </c>
      <c r="D48" s="35" t="s">
        <v>52</v>
      </c>
      <c r="E48" s="6" t="s">
        <v>1068</v>
      </c>
      <c r="F48" s="36" t="s">
        <v>444</v>
      </c>
      <c r="G48" s="37">
        <v>240.88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86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52</v>
      </c>
    </row>
    <row r="50" spans="1:5" ht="38.25">
      <c r="A50" s="35" t="s">
        <v>57</v>
      </c>
      <c r="E50" s="40" t="s">
        <v>1069</v>
      </c>
    </row>
    <row r="51" spans="1:5" ht="12.75">
      <c r="A51" t="s">
        <v>58</v>
      </c>
      <c r="E51" s="39" t="s">
        <v>87</v>
      </c>
    </row>
    <row r="52" spans="1:16" ht="12.75">
      <c r="A52" t="s">
        <v>49</v>
      </c>
      <c r="B52" s="34" t="s">
        <v>91</v>
      </c>
      <c r="C52" s="34" t="s">
        <v>1070</v>
      </c>
      <c r="D52" s="35" t="s">
        <v>52</v>
      </c>
      <c r="E52" s="6" t="s">
        <v>1071</v>
      </c>
      <c r="F52" s="36" t="s">
        <v>54</v>
      </c>
      <c r="G52" s="37">
        <v>0.139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86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52</v>
      </c>
    </row>
    <row r="54" spans="1:5" ht="12.75">
      <c r="A54" s="35" t="s">
        <v>57</v>
      </c>
      <c r="E54" s="40" t="s">
        <v>1072</v>
      </c>
    </row>
    <row r="55" spans="1:5" ht="12.75">
      <c r="A55" t="s">
        <v>58</v>
      </c>
      <c r="E55" s="39" t="s">
        <v>87</v>
      </c>
    </row>
    <row r="56" spans="1:13" ht="12.75">
      <c r="A56" t="s">
        <v>46</v>
      </c>
      <c r="C56" s="31" t="s">
        <v>64</v>
      </c>
      <c r="E56" s="33" t="s">
        <v>824</v>
      </c>
      <c r="J56" s="32">
        <f>0</f>
      </c>
      <c r="K56" s="32">
        <f>0</f>
      </c>
      <c r="L56" s="32">
        <f>0+L57</f>
      </c>
      <c r="M56" s="32">
        <f>0+M57</f>
      </c>
    </row>
    <row r="57" spans="1:16" ht="12.75">
      <c r="A57" t="s">
        <v>49</v>
      </c>
      <c r="B57" s="34" t="s">
        <v>95</v>
      </c>
      <c r="C57" s="34" t="s">
        <v>828</v>
      </c>
      <c r="D57" s="35" t="s">
        <v>52</v>
      </c>
      <c r="E57" s="6" t="s">
        <v>829</v>
      </c>
      <c r="F57" s="36" t="s">
        <v>85</v>
      </c>
      <c r="G57" s="37">
        <v>1.18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86</v>
      </c>
      <c r="O57">
        <f>(M57*21)/100</f>
      </c>
      <c r="P57" t="s">
        <v>27</v>
      </c>
    </row>
    <row r="58" spans="1:5" ht="114.75">
      <c r="A58" s="35" t="s">
        <v>56</v>
      </c>
      <c r="E58" s="39" t="s">
        <v>1073</v>
      </c>
    </row>
    <row r="59" spans="1:5" ht="12.75">
      <c r="A59" s="35" t="s">
        <v>57</v>
      </c>
      <c r="E59" s="40" t="s">
        <v>1074</v>
      </c>
    </row>
    <row r="60" spans="1:5" ht="12.75">
      <c r="A60" t="s">
        <v>58</v>
      </c>
      <c r="E60" s="39" t="s">
        <v>87</v>
      </c>
    </row>
    <row r="61" spans="1:13" ht="12.75">
      <c r="A61" t="s">
        <v>46</v>
      </c>
      <c r="C61" s="31" t="s">
        <v>67</v>
      </c>
      <c r="E61" s="33" t="s">
        <v>937</v>
      </c>
      <c r="J61" s="32">
        <f>0</f>
      </c>
      <c r="K61" s="32">
        <f>0</f>
      </c>
      <c r="L61" s="32">
        <f>0+L62</f>
      </c>
      <c r="M61" s="32">
        <f>0+M62</f>
      </c>
    </row>
    <row r="62" spans="1:16" ht="12.75">
      <c r="A62" t="s">
        <v>49</v>
      </c>
      <c r="B62" s="34" t="s">
        <v>127</v>
      </c>
      <c r="C62" s="34" t="s">
        <v>1075</v>
      </c>
      <c r="D62" s="35" t="s">
        <v>52</v>
      </c>
      <c r="E62" s="6" t="s">
        <v>1076</v>
      </c>
      <c r="F62" s="36" t="s">
        <v>85</v>
      </c>
      <c r="G62" s="37">
        <v>1.18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86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1077</v>
      </c>
    </row>
    <row r="65" spans="1:5" ht="12.75">
      <c r="A65" t="s">
        <v>58</v>
      </c>
      <c r="E65" s="39" t="s">
        <v>87</v>
      </c>
    </row>
    <row r="66" spans="1:13" ht="12.75">
      <c r="A66" t="s">
        <v>46</v>
      </c>
      <c r="C66" s="31" t="s">
        <v>73</v>
      </c>
      <c r="E66" s="33" t="s">
        <v>839</v>
      </c>
      <c r="J66" s="32">
        <f>0</f>
      </c>
      <c r="K66" s="32">
        <f>0</f>
      </c>
      <c r="L66" s="32">
        <f>0+L67</f>
      </c>
      <c r="M66" s="32">
        <f>0+M67</f>
      </c>
    </row>
    <row r="67" spans="1:16" ht="25.5">
      <c r="A67" t="s">
        <v>49</v>
      </c>
      <c r="B67" s="34" t="s">
        <v>101</v>
      </c>
      <c r="C67" s="34" t="s">
        <v>1078</v>
      </c>
      <c r="D67" s="35" t="s">
        <v>52</v>
      </c>
      <c r="E67" s="6" t="s">
        <v>1079</v>
      </c>
      <c r="F67" s="36" t="s">
        <v>444</v>
      </c>
      <c r="G67" s="37">
        <v>14.31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86</v>
      </c>
      <c r="O67">
        <f>(M67*21)/100</f>
      </c>
      <c r="P67" t="s">
        <v>27</v>
      </c>
    </row>
    <row r="68" spans="1:5" ht="25.5">
      <c r="A68" s="35" t="s">
        <v>56</v>
      </c>
      <c r="E68" s="39" t="s">
        <v>1080</v>
      </c>
    </row>
    <row r="69" spans="1:5" ht="12.75">
      <c r="A69" s="35" t="s">
        <v>57</v>
      </c>
      <c r="E69" s="40" t="s">
        <v>1081</v>
      </c>
    </row>
    <row r="70" spans="1:5" ht="12.75">
      <c r="A70" t="s">
        <v>58</v>
      </c>
      <c r="E70" s="39" t="s">
        <v>87</v>
      </c>
    </row>
    <row r="71" spans="1:13" ht="12.75">
      <c r="A71" t="s">
        <v>46</v>
      </c>
      <c r="C71" s="31" t="s">
        <v>76</v>
      </c>
      <c r="E71" s="33" t="s">
        <v>1082</v>
      </c>
      <c r="J71" s="32">
        <f>0</f>
      </c>
      <c r="K71" s="32">
        <f>0</f>
      </c>
      <c r="L71" s="32">
        <f>0+L72+L76+L80+L84+L88+L92+L96</f>
      </c>
      <c r="M71" s="32">
        <f>0+M72+M76+M80+M84+M88+M92+M96</f>
      </c>
    </row>
    <row r="72" spans="1:16" ht="12.75">
      <c r="A72" t="s">
        <v>49</v>
      </c>
      <c r="B72" s="34" t="s">
        <v>104</v>
      </c>
      <c r="C72" s="34" t="s">
        <v>1083</v>
      </c>
      <c r="D72" s="35" t="s">
        <v>52</v>
      </c>
      <c r="E72" s="6" t="s">
        <v>1084</v>
      </c>
      <c r="F72" s="36" t="s">
        <v>94</v>
      </c>
      <c r="G72" s="37">
        <v>8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86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1085</v>
      </c>
    </row>
    <row r="75" spans="1:5" ht="12.75">
      <c r="A75" t="s">
        <v>58</v>
      </c>
      <c r="E75" s="39" t="s">
        <v>87</v>
      </c>
    </row>
    <row r="76" spans="1:16" ht="12.75">
      <c r="A76" t="s">
        <v>49</v>
      </c>
      <c r="B76" s="34" t="s">
        <v>107</v>
      </c>
      <c r="C76" s="34" t="s">
        <v>1086</v>
      </c>
      <c r="D76" s="35" t="s">
        <v>52</v>
      </c>
      <c r="E76" s="6" t="s">
        <v>1087</v>
      </c>
      <c r="F76" s="36" t="s">
        <v>94</v>
      </c>
      <c r="G76" s="37">
        <v>8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86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52</v>
      </c>
    </row>
    <row r="78" spans="1:5" ht="12.75">
      <c r="A78" s="35" t="s">
        <v>57</v>
      </c>
      <c r="E78" s="40" t="s">
        <v>1088</v>
      </c>
    </row>
    <row r="79" spans="1:5" ht="12.75">
      <c r="A79" t="s">
        <v>58</v>
      </c>
      <c r="E79" s="39" t="s">
        <v>87</v>
      </c>
    </row>
    <row r="80" spans="1:16" ht="12.75">
      <c r="A80" t="s">
        <v>49</v>
      </c>
      <c r="B80" s="34" t="s">
        <v>111</v>
      </c>
      <c r="C80" s="34" t="s">
        <v>844</v>
      </c>
      <c r="D80" s="35" t="s">
        <v>52</v>
      </c>
      <c r="E80" s="6" t="s">
        <v>845</v>
      </c>
      <c r="F80" s="36" t="s">
        <v>94</v>
      </c>
      <c r="G80" s="37">
        <v>3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86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57</v>
      </c>
      <c r="E82" s="40" t="s">
        <v>1089</v>
      </c>
    </row>
    <row r="83" spans="1:5" ht="12.75">
      <c r="A83" t="s">
        <v>58</v>
      </c>
      <c r="E83" s="39" t="s">
        <v>87</v>
      </c>
    </row>
    <row r="84" spans="1:16" ht="12.75">
      <c r="A84" t="s">
        <v>49</v>
      </c>
      <c r="B84" s="34" t="s">
        <v>114</v>
      </c>
      <c r="C84" s="34" t="s">
        <v>1090</v>
      </c>
      <c r="D84" s="35" t="s">
        <v>52</v>
      </c>
      <c r="E84" s="6" t="s">
        <v>1091</v>
      </c>
      <c r="F84" s="36" t="s">
        <v>94</v>
      </c>
      <c r="G84" s="37">
        <v>35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86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57</v>
      </c>
      <c r="E86" s="40" t="s">
        <v>1092</v>
      </c>
    </row>
    <row r="87" spans="1:5" ht="12.75">
      <c r="A87" t="s">
        <v>58</v>
      </c>
      <c r="E87" s="39" t="s">
        <v>87</v>
      </c>
    </row>
    <row r="88" spans="1:16" ht="12.75">
      <c r="A88" t="s">
        <v>49</v>
      </c>
      <c r="B88" s="34" t="s">
        <v>117</v>
      </c>
      <c r="C88" s="34" t="s">
        <v>1093</v>
      </c>
      <c r="D88" s="35" t="s">
        <v>52</v>
      </c>
      <c r="E88" s="6" t="s">
        <v>1094</v>
      </c>
      <c r="F88" s="36" t="s">
        <v>110</v>
      </c>
      <c r="G88" s="37">
        <v>2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86</v>
      </c>
      <c r="O88">
        <f>(M88*21)/100</f>
      </c>
      <c r="P88" t="s">
        <v>27</v>
      </c>
    </row>
    <row r="89" spans="1:5" ht="102">
      <c r="A89" s="35" t="s">
        <v>56</v>
      </c>
      <c r="E89" s="39" t="s">
        <v>1095</v>
      </c>
    </row>
    <row r="90" spans="1:5" ht="12.75">
      <c r="A90" s="35" t="s">
        <v>57</v>
      </c>
      <c r="E90" s="40" t="s">
        <v>52</v>
      </c>
    </row>
    <row r="91" spans="1:5" ht="12.75">
      <c r="A91" t="s">
        <v>58</v>
      </c>
      <c r="E91" s="39" t="s">
        <v>87</v>
      </c>
    </row>
    <row r="92" spans="1:16" ht="12.75">
      <c r="A92" t="s">
        <v>49</v>
      </c>
      <c r="B92" s="34" t="s">
        <v>120</v>
      </c>
      <c r="C92" s="34" t="s">
        <v>1096</v>
      </c>
      <c r="D92" s="35" t="s">
        <v>52</v>
      </c>
      <c r="E92" s="6" t="s">
        <v>1097</v>
      </c>
      <c r="F92" s="36" t="s">
        <v>110</v>
      </c>
      <c r="G92" s="37">
        <v>1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86</v>
      </c>
      <c r="O92">
        <f>(M92*21)/100</f>
      </c>
      <c r="P92" t="s">
        <v>27</v>
      </c>
    </row>
    <row r="93" spans="1:5" ht="38.25">
      <c r="A93" s="35" t="s">
        <v>56</v>
      </c>
      <c r="E93" s="39" t="s">
        <v>1098</v>
      </c>
    </row>
    <row r="94" spans="1:5" ht="12.75">
      <c r="A94" s="35" t="s">
        <v>57</v>
      </c>
      <c r="E94" s="40" t="s">
        <v>1099</v>
      </c>
    </row>
    <row r="95" spans="1:5" ht="12.75">
      <c r="A95" t="s">
        <v>58</v>
      </c>
      <c r="E95" s="39" t="s">
        <v>87</v>
      </c>
    </row>
    <row r="96" spans="1:16" ht="12.75">
      <c r="A96" t="s">
        <v>49</v>
      </c>
      <c r="B96" s="34" t="s">
        <v>123</v>
      </c>
      <c r="C96" s="34" t="s">
        <v>1100</v>
      </c>
      <c r="D96" s="35" t="s">
        <v>52</v>
      </c>
      <c r="E96" s="6" t="s">
        <v>1101</v>
      </c>
      <c r="F96" s="36" t="s">
        <v>94</v>
      </c>
      <c r="G96" s="37">
        <v>8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55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52</v>
      </c>
    </row>
    <row r="98" spans="1:5" ht="12.75">
      <c r="A98" s="35" t="s">
        <v>57</v>
      </c>
      <c r="E98" s="40" t="s">
        <v>52</v>
      </c>
    </row>
    <row r="99" spans="1:5" ht="51">
      <c r="A99" t="s">
        <v>58</v>
      </c>
      <c r="E99" s="39" t="s">
        <v>1102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