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JankoM" reservationPassword="0"/>
  <workbookPr/>
  <bookViews>
    <workbookView xWindow="240" yWindow="120" windowWidth="14940" windowHeight="9225" activeTab="0"/>
  </bookViews>
  <sheets>
    <sheet name="Rekapitulace" sheetId="1" r:id="rId1"/>
    <sheet name="PS 01" sheetId="2" r:id="rId2"/>
    <sheet name="SO 01" sheetId="3" r:id="rId3"/>
    <sheet name="SO 02" sheetId="4" r:id="rId4"/>
    <sheet name="SO 98-98" sheetId="5" r:id="rId5"/>
  </sheets>
  <definedNames/>
  <calcPr/>
  <webPublishing/>
</workbook>
</file>

<file path=xl/sharedStrings.xml><?xml version="1.0" encoding="utf-8"?>
<sst xmlns="http://schemas.openxmlformats.org/spreadsheetml/2006/main" count="2741" uniqueCount="634">
  <si>
    <t>Aspe</t>
  </si>
  <si>
    <t>Rekapitulace ceny</t>
  </si>
  <si>
    <t>S632000132</t>
  </si>
  <si>
    <t>Doplnění závor na přejezdu P6405 v km 68,080 trati Horní Cerekev - Tábor</t>
  </si>
  <si>
    <t>ZŘ</t>
  </si>
  <si>
    <t>20230112_OTSKP2022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</si>
  <si>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</si>
  <si>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</si>
  <si>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</si>
  <si>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</si>
  <si>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</si>
  <si>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</si>
  <si>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</si>
  <si>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Počet neoceněných položek</t>
  </si>
  <si>
    <t>D.1.1.3</t>
  </si>
  <si>
    <t>Železniční zabezpečovací zařízení</t>
  </si>
  <si>
    <t xml:space="preserve">  PS 01</t>
  </si>
  <si>
    <t>PZS v km 68,080 (P6405)</t>
  </si>
  <si>
    <t>SŽDC05</t>
  </si>
  <si>
    <t>S</t>
  </si>
  <si>
    <t>O</t>
  </si>
  <si>
    <t>Soupis prací objektu</t>
  </si>
  <si>
    <t xml:space="preserve">Stavba: </t>
  </si>
  <si>
    <t>0,00</t>
  </si>
  <si>
    <t>15,00</t>
  </si>
  <si>
    <t>21,00</t>
  </si>
  <si>
    <t>3</t>
  </si>
  <si>
    <t>2</t>
  </si>
  <si>
    <t>Objekt: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</si>
  <si>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</si>
  <si>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</si>
  <si>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</si>
  <si>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</si>
  <si>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</si>
  <si>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</si>
  <si>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</si>
  <si>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hmotnost</t>
  </si>
  <si>
    <t>Celková hmotnost</t>
  </si>
  <si>
    <t>Jednotková cena</t>
  </si>
  <si>
    <t>Dodávka</t>
  </si>
  <si>
    <t>Jednotková</t>
  </si>
  <si>
    <t>Celkem</t>
  </si>
  <si>
    <t>Cenové soustavy</t>
  </si>
  <si>
    <t>Počet položek s nulovou cenou</t>
  </si>
  <si>
    <t>O1</t>
  </si>
  <si>
    <t>PS 01</t>
  </si>
  <si>
    <t>SD</t>
  </si>
  <si>
    <t>1</t>
  </si>
  <si>
    <t>Přejezdová technologie</t>
  </si>
  <si>
    <t>P</t>
  </si>
  <si>
    <t>75B111</t>
  </si>
  <si>
    <t/>
  </si>
  <si>
    <t>VNITŘNÍ KABELOVÉ ROZVODY DO 20 KABELŮ - DODÁVKA</t>
  </si>
  <si>
    <t>M</t>
  </si>
  <si>
    <t>2022_OTSKP</t>
  </si>
  <si>
    <t>PP</t>
  </si>
  <si>
    <t>popis položky</t>
  </si>
  <si>
    <t>VV</t>
  </si>
  <si>
    <t>výkaz výměr</t>
  </si>
  <si>
    <t>TS</t>
  </si>
  <si>
    <t>Technická specifikace položky odpovídá příslušné cenové soustavě.</t>
  </si>
  <si>
    <t>75B117</t>
  </si>
  <si>
    <t>VNITŘNÍ KABELOVÉ ROZVODY DO 20 KABELŮ - MONTÁŽ</t>
  </si>
  <si>
    <t>75B6A1</t>
  </si>
  <si>
    <t>USMĚRŇOVAČ 24 V/50 A - DODÁVKA</t>
  </si>
  <si>
    <t>KUS</t>
  </si>
  <si>
    <t>4</t>
  </si>
  <si>
    <t>75B6G7</t>
  </si>
  <si>
    <t>USMĚRŇOVAČ - MONTÁŽ</t>
  </si>
  <si>
    <t>5</t>
  </si>
  <si>
    <t>R1</t>
  </si>
  <si>
    <t>BEZÚDRŽBOVÁ BATERIE 24 V/259 AH - DODÁVKA</t>
  </si>
  <si>
    <t>R-položky</t>
  </si>
  <si>
    <t>Položka obsahuje dodání kompletní baterie podle typu včetně potřebného pomocného materiálu a jeho dopravy na místo určení</t>
  </si>
  <si>
    <t>6</t>
  </si>
  <si>
    <t>75B6T7</t>
  </si>
  <si>
    <t>BATERIE - MONTÁŽ</t>
  </si>
  <si>
    <t>7</t>
  </si>
  <si>
    <t>R2</t>
  </si>
  <si>
    <t>SKŘÍŇ LOGIKY RELÉOVÉHO PŘEJEZDOVÉHO ZABEZPEČOVACÍHO ZAŘÍZENÍ - DODÁVKA</t>
  </si>
  <si>
    <t>1. Položka obsahuje:  
 – dodávka skříně logiky reléového přejezdového zabezpečovacího zařízení, potřebného pomocného materiálu a dopravy do staveništního skladu  
 – dodávku skříně logiky reléového přejezdového zabezpečovacího zařízení včetně pomocného materiálu, dopravu do staveništního skladu  
2. Způsob měření:  
Udává se počet kusů kompletní konstrukce nebo práce.</t>
  </si>
  <si>
    <t>8</t>
  </si>
  <si>
    <t>75D117</t>
  </si>
  <si>
    <t>SKŘÍŇ LOGIKY RELÉOVÉHO PŘEJEZDOVÉHO ZABEZPEČOVACÍHO ZAŘÍZENÍ - MONTÁŽ</t>
  </si>
  <si>
    <t>9</t>
  </si>
  <si>
    <t>75D161</t>
  </si>
  <si>
    <t>RELÉOVÝ DOMEK (DO 18 M2) PREFABRIKOVANÝ, IZOLOVANÝ, S KLIMATIZACÍ A VNITŘNÍ KABELIZACÍ - DODÁVKA</t>
  </si>
  <si>
    <t>R3</t>
  </si>
  <si>
    <t>PŘEMÍSTĚNÍ STÁVAJÍCÍHO VYUŽÍVANÉHO ZAŘÍZENÍ DO NOVÉHO RD</t>
  </si>
  <si>
    <t>Výkaz výměr</t>
  </si>
  <si>
    <t>Položka obsahuje: práce dle názvu položky - komplet</t>
  </si>
  <si>
    <t>10</t>
  </si>
  <si>
    <t>75D167</t>
  </si>
  <si>
    <t>RELÉOVÝ DOMEK (DO 18 M2) PREFABRIKOVANÝ - MONTÁŽ</t>
  </si>
  <si>
    <t>11</t>
  </si>
  <si>
    <t>75IEC2</t>
  </si>
  <si>
    <t>VENKOVNÍ TELEFONNÍ OBJEKT NA ZDI</t>
  </si>
  <si>
    <t>12</t>
  </si>
  <si>
    <t>75IECX</t>
  </si>
  <si>
    <t>VENKOVNÍ TELEFONNÍ OBJEKT - MONTÁŽ</t>
  </si>
  <si>
    <t>13</t>
  </si>
  <si>
    <t>R4</t>
  </si>
  <si>
    <t>Skříňka místního ovládání - dodávka</t>
  </si>
  <si>
    <t>Dodání skříňky místního ovládání včetně  potřebného pomocného materiálu a jeho dopravy na místo montáže. Položka se měří v kusech (ks).Položka obsahuje všechny náklady na dodání zařízení včetně pomocného materiálu a na dopravu na místo montáže.</t>
  </si>
  <si>
    <t>14</t>
  </si>
  <si>
    <t>R5</t>
  </si>
  <si>
    <t>Skříňka místního ovládání - montáž</t>
  </si>
  <si>
    <t>Montáž skříňky místního ovládání, zapojení dvou kabelových forem(včetně měření a zapojení po měření),  přezkoušení. Položka se měří v kusech (ks).Položka obsahuje všechny náklady na montáž skříňky místního ovládání se všemi pomocnými a doplňujícími pracemi a součástmi, případné použití mechanizmů, včetně dopravy ze skladu k místu montáže, náklady na mzdy.</t>
  </si>
  <si>
    <t>15</t>
  </si>
  <si>
    <t>R7</t>
  </si>
  <si>
    <t>Elektronické záznamové zařízení -demontáž</t>
  </si>
  <si>
    <t>Dodávka zařízení  podle jeho typu a potřebného pomocného materiálu a  dopravy do staveništního skladu. Zařízení  se měří v kusech (ks).Položka obsahuje všechny náklady na dodávku zařízení  včetně pomocného materiálu, náklady na dopravu do místa určení.</t>
  </si>
  <si>
    <t>16</t>
  </si>
  <si>
    <t>R8</t>
  </si>
  <si>
    <t>Elektronické záznamové zařízení - montáž</t>
  </si>
  <si>
    <t>Položka zahrnuje veškéré práce spojené s montáží zařízení určeného položkou. Montáž zařízení se měří  v kusech (ks).Položka obsahuje všechny náklady na montáž zařízení  se všemi pomocnými a doplňujícími pracemi a součástmi.</t>
  </si>
  <si>
    <t>17</t>
  </si>
  <si>
    <t>R6</t>
  </si>
  <si>
    <t>Úprava, přezkoušení SW a zobrazení na JOP - KOMPLET (dodávka i montáž)</t>
  </si>
  <si>
    <t>Položka obsahuje veškeré činnosti spojené s úpravou adresného software (SZZ,DOZ), jeho nasazením/instalací včetně kompletního přezkoušení a projekční přípravy.</t>
  </si>
  <si>
    <t>19</t>
  </si>
  <si>
    <t>R10</t>
  </si>
  <si>
    <t>VÝSTRAŽNÍK SE ZÁVOROU, 1 SKŘÍŇ - DODÁVKA</t>
  </si>
  <si>
    <t>Položka obsahuje dodávka výstražníku se závorou 1 skříň podle jeho typu a potřebného pomocného materiálu a dopravy do staveništního skladu, včetně DZ A32a</t>
  </si>
  <si>
    <t>20</t>
  </si>
  <si>
    <t>75D217</t>
  </si>
  <si>
    <t>VÝSTRAŽNÍK SE ZÁVOROU, 1 SKŘÍŇ - MONTÁŽ</t>
  </si>
  <si>
    <t>21</t>
  </si>
  <si>
    <t>75D271</t>
  </si>
  <si>
    <t>ZAŘÍZENÍ (PZZ) PRO NEVIDOMÉ - DODÁVKA</t>
  </si>
  <si>
    <t>R13</t>
  </si>
  <si>
    <t>SNÍMAČ POČÍTAČE NÁPRAV - DODÁVKA</t>
  </si>
  <si>
    <t>Položka obsahuje kompletní dodávka snímače počítače náprav, potřebného pomocného materiálu a dopravy do staveništního skladu.</t>
  </si>
  <si>
    <t>22</t>
  </si>
  <si>
    <t>75D277</t>
  </si>
  <si>
    <t>ZAŘÍZENÍ (PZZ) PRO NEVIDOMÉ - MONTÁŽ</t>
  </si>
  <si>
    <t>23</t>
  </si>
  <si>
    <t>75C917</t>
  </si>
  <si>
    <t>SNÍMAČ POČÍTAČE NÁPRAV - MONTÁŽ</t>
  </si>
  <si>
    <t>25</t>
  </si>
  <si>
    <t>R14</t>
  </si>
  <si>
    <t>DODÁVKA PŘEPĚŤOVÉ OCHRANY PRO SNÍMACÍ BOD POČÍTAČE NÁPRAV</t>
  </si>
  <si>
    <t>Dodávka přepěťové ochrany včetně potřebného pomocného materiálu a  dopravy do staveništního skladu.Přepěťová ochrana se měří v kusech (ks).Položka obsahuje všechny náklady na dodávku přepěťové ochrany  včetně dopravy ze skladu k místu montáže.</t>
  </si>
  <si>
    <t>26</t>
  </si>
  <si>
    <t>R15</t>
  </si>
  <si>
    <t>MONTÁŽ PŘEPĚŤOVÉ OCHRANY PRO SNÍMACÍ BOD POČÍTAČE NÁPRAV</t>
  </si>
  <si>
    <t>Montáž ochrany dle předpisu dodavatele pro montáž.Přepěťová ochrana se měří v kusech (ks).Položka obsahuje všechny náklady na montáž dodaného zařízení se všemi pomocnými a doplňujícími pracemi a součástmi, případné použití mechanizmů, náklady na mzdy.</t>
  </si>
  <si>
    <t>27</t>
  </si>
  <si>
    <t>R16</t>
  </si>
  <si>
    <t>Počítač náprav (vnitřní část pro jeden úsek) - dodávka</t>
  </si>
  <si>
    <t>Dodávka vnitřní výstroje počítače náprav podle typu určeného položkou,  potřebného pomocného materiálu a  dopravy do staveništního skladu.Zařízení  se měří v kusech (ks).Položka obsahuje všechny náklady na dodávku zařízení na místo určení   a pomocného materiálu, náklady na dopravu do staveništního skladu.</t>
  </si>
  <si>
    <t>28</t>
  </si>
  <si>
    <t>R17</t>
  </si>
  <si>
    <t>Počítač náprav (vnitřní část pro jeden úsek) - montáž</t>
  </si>
  <si>
    <t>Upevnění zařízení na místo určení, připojení pospojování , zapojení.Montáže vnitřního zařízení se měří  v kusech (ks).Položka obsahuje všechny náklady na montáž  vnitřního zařízení  se všemi pomocnými a doplňujícími pracemi a součástmi, případné použití mechanizmů, včetně dopravy ze skladu k místu montáže, náklady na mzdy.</t>
  </si>
  <si>
    <t>29</t>
  </si>
  <si>
    <t>75E117</t>
  </si>
  <si>
    <t>DOZOR PRACOVNÍKŮ PROVOZOVATELE PŘI PRÁCI NA ŽIVÉM ZAŘÍZENÍ</t>
  </si>
  <si>
    <t>HOD</t>
  </si>
  <si>
    <t>30</t>
  </si>
  <si>
    <t>75E197</t>
  </si>
  <si>
    <t>PŘÍPRAVA A CELKOVÉ ZKOUŠKY PŘEJEZDOVÉHO ZABEZPEČOVACÍHO ZAŘÍZENÍ PRO JEDNU KOLEJ</t>
  </si>
  <si>
    <t>31</t>
  </si>
  <si>
    <t>75E127</t>
  </si>
  <si>
    <t>CELKOVÁ PROHLÍDKA ZAŘÍZENÍ A VYHOTOVENÍ REVIZNÍ ZPRÁVY</t>
  </si>
  <si>
    <t>32</t>
  </si>
  <si>
    <t>75E1B7</t>
  </si>
  <si>
    <t>REGULACE A ZKOUŠENÍ ZABEZPEČOVACÍHO ZAŘÍZENÍ</t>
  </si>
  <si>
    <t>33</t>
  </si>
  <si>
    <t>74F323</t>
  </si>
  <si>
    <t>PROTOKOL UTZ</t>
  </si>
  <si>
    <t>34</t>
  </si>
  <si>
    <t>R18</t>
  </si>
  <si>
    <t>Přechodné dopravní značení - DODÁVKA A MONTÁŽ</t>
  </si>
  <si>
    <t>Položka zahrnuje:  
- dodávku a montáž značek v požadovaném provedení  
- u dočasných (provizorních) značek a zařízení údržbu po celou dobu trvání funkce, náhradu zničených nebo ztracených kusů, nutnou opravu poškozených částí</t>
  </si>
  <si>
    <t>35</t>
  </si>
  <si>
    <t>R19</t>
  </si>
  <si>
    <t>Realizační dokumentace</t>
  </si>
  <si>
    <t>Položka zahrnuje vypracování realizační dokumentace předmětného PS - komplet.</t>
  </si>
  <si>
    <t>Kabelizace</t>
  </si>
  <si>
    <t>36</t>
  </si>
  <si>
    <t>75A131</t>
  </si>
  <si>
    <t>KABEL METALICKÝ DVOUPLÁŠŤOVÝ DO 12 PÁRŮ - DODÁVKA</t>
  </si>
  <si>
    <t>KMPÁR</t>
  </si>
  <si>
    <t>37</t>
  </si>
  <si>
    <t>75A151</t>
  </si>
  <si>
    <t>KABEL METALICKÝ SE STÍNĚNÍM DO 12 PÁRŮ - DODÁVKA</t>
  </si>
  <si>
    <t>75A217</t>
  </si>
  <si>
    <t>ZATAŽENÍ A SPOJKOVÁNÍ KABELŮ DO 12 PÁRŮ - MONTÁŽ</t>
  </si>
  <si>
    <t>38</t>
  </si>
  <si>
    <t>75A141</t>
  </si>
  <si>
    <t>KABEL METALICKÝ DVOUPLÁŠŤOVÝ PŘES 12 PÁRŮ - DODÁVKA</t>
  </si>
  <si>
    <t>75A237</t>
  </si>
  <si>
    <t>ZATAŽENÍ A SPOJKOVÁNÍ KABELŮ SE STÍNĚNÍM DO 12 PÁRŮ - MONTÁŽ</t>
  </si>
  <si>
    <t>39</t>
  </si>
  <si>
    <t>701005</t>
  </si>
  <si>
    <t>VYHLEDÁVACÍ MARKER ZEMNÍ S MOŽNOSTÍ ZÁPISU</t>
  </si>
  <si>
    <t>75A161</t>
  </si>
  <si>
    <t>KABEL METALICKÝ SE STÍNĚNÍM PŘES 12 PÁRŮ - DODÁVKA</t>
  </si>
  <si>
    <t>75A227</t>
  </si>
  <si>
    <t>ZATAŽENÍ A SPOJKOVÁNÍ KABELŮ PŘES 12 PÁRŮ - MONTÁŽ</t>
  </si>
  <si>
    <t>40</t>
  </si>
  <si>
    <t>742H12</t>
  </si>
  <si>
    <t>KABEL NN ČTYŘ- A PĚTIŽÍLOVÝ CU S PLASTOVOU IZOLACÍ OD 4 DO 16 MM2</t>
  </si>
  <si>
    <t>75A247</t>
  </si>
  <si>
    <t>ZATAŽENÍ A SPOJKOVÁNÍ KABELŮ SE STÍNĚNÍM PŘES 12 PÁRŮ - MONTÁŽ</t>
  </si>
  <si>
    <t>41</t>
  </si>
  <si>
    <t>75I321</t>
  </si>
  <si>
    <t>KABEL ZEMNÍ DVOUPLÁŠŤOVÝ S PANCÍŘEM PRŮMĚRU ŽÍLY 0,8 MM DO 5XN</t>
  </si>
  <si>
    <t>KMČTYŘKA</t>
  </si>
  <si>
    <t>42</t>
  </si>
  <si>
    <t>75I32X</t>
  </si>
  <si>
    <t>KABEL ZEMNÍ DVOUPLÁŠŤOVÝ S PANCÍŘEM PRŮMĚRU ŽÍLY 0,8 MM - MONTÁŽ</t>
  </si>
  <si>
    <t>43</t>
  </si>
  <si>
    <t>742L12</t>
  </si>
  <si>
    <t>UKONČENÍ DVOU AŽ PĚTIŽÍLOVÉHO KABELU V ROZVADĚČI NEBO NA PŘÍSTROJI OD 4 DO 16 MM2</t>
  </si>
  <si>
    <t>44</t>
  </si>
  <si>
    <t>75II22</t>
  </si>
  <si>
    <t>SPOJKA PRO CELOPLASTOVÉ KABELY S PANCÍŘEM PŘES 100 ŽIL</t>
  </si>
  <si>
    <t>45</t>
  </si>
  <si>
    <t>75II2X</t>
  </si>
  <si>
    <t>SPOJKA PRO CELOPLASTOVÉ KABELY S PANCÍŘEM - MONTÁŽ</t>
  </si>
  <si>
    <t>46</t>
  </si>
  <si>
    <t>75IG61</t>
  </si>
  <si>
    <t>VEDENÍ UZEMŇOVACÍ V ZEMI Z FEZN DRÁTU DO 120 MM2</t>
  </si>
  <si>
    <t>47</t>
  </si>
  <si>
    <t>75IG6X</t>
  </si>
  <si>
    <t>VEDENÍ UZEMŇOVACÍ V ZEMI Z FEZN DRÁTU DO 120 MM2 - MONTÁŽ</t>
  </si>
  <si>
    <t>48</t>
  </si>
  <si>
    <t>75IG11</t>
  </si>
  <si>
    <t>TYČ UZEMŇOVACÍ</t>
  </si>
  <si>
    <t>49</t>
  </si>
  <si>
    <t>75IG1X</t>
  </si>
  <si>
    <t>TYČ UZEMŇOVACÍ - MONTÁŽ</t>
  </si>
  <si>
    <t>50</t>
  </si>
  <si>
    <t>75IJ21</t>
  </si>
  <si>
    <t>MĚŘENÍ ZKRÁCENÉ ZÁVĚREČNÉ DÁLKOVÉHO KABELU V OBOU SMĚRECH ZA PROVOZU</t>
  </si>
  <si>
    <t>ČTYŘKA</t>
  </si>
  <si>
    <t>Trubky HDPE</t>
  </si>
  <si>
    <t>51</t>
  </si>
  <si>
    <t>75I911</t>
  </si>
  <si>
    <t>OPTOTRUBKA HDPE PRŮMĚRU DO 40 MM</t>
  </si>
  <si>
    <t>52</t>
  </si>
  <si>
    <t>75I91X</t>
  </si>
  <si>
    <t>OPTOTRUBKA HDPE - MONTÁŽ</t>
  </si>
  <si>
    <t>53</t>
  </si>
  <si>
    <t>75I962</t>
  </si>
  <si>
    <t>OPTOTRUBKA - KALIBRACE</t>
  </si>
  <si>
    <t>54</t>
  </si>
  <si>
    <t>75I961</t>
  </si>
  <si>
    <t>OPTOTRUBKA - HERMETIZACE ÚSEKU DO 2000 M</t>
  </si>
  <si>
    <t>ÚSEK</t>
  </si>
  <si>
    <t>55</t>
  </si>
  <si>
    <t>75IA51</t>
  </si>
  <si>
    <t>OPTOTRUBKOVÁ KONCOVKA PRŮMĚRU DO 40 MM</t>
  </si>
  <si>
    <t>56</t>
  </si>
  <si>
    <t>75IA5X</t>
  </si>
  <si>
    <t>OPTOTRUBKOVÁ KONCOVKA - MONTÁŽ</t>
  </si>
  <si>
    <t>Zemní práce</t>
  </si>
  <si>
    <t>57</t>
  </si>
  <si>
    <t>R20</t>
  </si>
  <si>
    <t>Vytyčení trasy kabelového vedení ve volném terénu</t>
  </si>
  <si>
    <t>KM</t>
  </si>
  <si>
    <t>Položka zahrnuje: Pochůzka projektovanou trasou kabelového vedení, vyznačení trasy kabelu číslovanými kolíky nebo psanými značkami včetně zhotovení a číslování kolíků. Stanovení a označení míst pro kabelové prostupy a podchodové štoly a vyznačení překážek. Dále obsahuje cenu za pom. mechanismy včetně všech ostatních vedlejších nákladů.</t>
  </si>
  <si>
    <t>58</t>
  </si>
  <si>
    <t>709210</t>
  </si>
  <si>
    <t>KŘIŽOVATKA KABELOVÝCH VEDENÍ SE STÁVAJÍCÍ INŽENÝRSKOU SÍTÍ (KABELEM, POTRUBÍM APOD.)</t>
  </si>
  <si>
    <t>59</t>
  </si>
  <si>
    <t>R21</t>
  </si>
  <si>
    <t>POMOC PRÁCE ZŘÍZ NEBO ZAJIŠŤ OCHRANU INŽENÝRSKÝCH SÍTÍ</t>
  </si>
  <si>
    <t>KPL</t>
  </si>
  <si>
    <t>Zahrnuje veškeré náklady spojené s objednatelem požadovanými pracemi</t>
  </si>
  <si>
    <t>60</t>
  </si>
  <si>
    <t>R22</t>
  </si>
  <si>
    <t>HLOUBENÍ JAM ZAPAŽ I NEPAŽ TŘ. I</t>
  </si>
  <si>
    <t>M3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</si>
  <si>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</t>
  </si>
  <si>
    <t>61</t>
  </si>
  <si>
    <t>R23</t>
  </si>
  <si>
    <t>HLOUBENÍ RÝH ŠÍŘ DO 2M PAŽ I NEPAŽ TŘ. I</t>
  </si>
  <si>
    <t>62</t>
  </si>
  <si>
    <t>17411</t>
  </si>
  <si>
    <t>ZÁSYP JAM A RÝH ZEMINOU SE ZHUTNĚNÍM</t>
  </si>
  <si>
    <t>63</t>
  </si>
  <si>
    <t>702312</t>
  </si>
  <si>
    <t>ZAKRYTÍ KABELŮ VÝSTRAŽNOU FÓLIÍ ŠÍŘKY PŘES 20 DO 40 CM</t>
  </si>
  <si>
    <t>64</t>
  </si>
  <si>
    <t>14173</t>
  </si>
  <si>
    <t>PROTLAČOVÁNÍ POTRUBÍ Z PLAST HMOT DN DO 200MM</t>
  </si>
  <si>
    <t>65</t>
  </si>
  <si>
    <t>R24</t>
  </si>
  <si>
    <t>KABELOVÁ CHRÁNIČKA ZEMNÍ DN PŘES 100 DO 200 MM</t>
  </si>
  <si>
    <t>Položka zahrnuje materiál dle názvu položky včetně montáže a uložení</t>
  </si>
  <si>
    <t>66</t>
  </si>
  <si>
    <t>18210</t>
  </si>
  <si>
    <t>ÚPRAVA POVRCHŮ SROVNÁNÍM ÚZEMÍ</t>
  </si>
  <si>
    <t>67</t>
  </si>
  <si>
    <t>111204</t>
  </si>
  <si>
    <t>ODSTRANĚNÍ KŘOVIN S ODVOZEM DO 5KM</t>
  </si>
  <si>
    <t>M2</t>
  </si>
  <si>
    <t>68</t>
  </si>
  <si>
    <t>R25</t>
  </si>
  <si>
    <t>OSTATNÍ POŽADAVKY - ZEMĚMĚŘIČSKÁ MĚŘENÍ</t>
  </si>
  <si>
    <t>Zahrnuje veškeré náklady spojené s požadovanými pracemi ( dle názvu položky)</t>
  </si>
  <si>
    <t>Demontáže</t>
  </si>
  <si>
    <t>69</t>
  </si>
  <si>
    <t>75D228</t>
  </si>
  <si>
    <t>VÝSTRAŽNÍK BEZ ZÁVORY, 1 SKŘÍŇ - DEMONTÁŽ</t>
  </si>
  <si>
    <t>70</t>
  </si>
  <si>
    <t>75C918</t>
  </si>
  <si>
    <t>SNÍMAČ POČÍTAČE NÁPRAV - DEMONTÁŽ</t>
  </si>
  <si>
    <t>71</t>
  </si>
  <si>
    <t>75D168</t>
  </si>
  <si>
    <t>RELÉOVÝ DOMEK (DO 18 M2) PREFABRIKOVANÝ - DEMONTÁŽ</t>
  </si>
  <si>
    <t>72</t>
  </si>
  <si>
    <t>75K62Y</t>
  </si>
  <si>
    <t>AKUMULÁTOROVÁ BATERIE - DEMONTÁŽ</t>
  </si>
  <si>
    <t>73</t>
  </si>
  <si>
    <t>75B6G8</t>
  </si>
  <si>
    <t>USMĚRŇOVAČ - DEMONTÁŽ</t>
  </si>
  <si>
    <t>D.2.1.3</t>
  </si>
  <si>
    <t>Přejezdy a přechody</t>
  </si>
  <si>
    <t xml:space="preserve">  SO 01</t>
  </si>
  <si>
    <t>Železniční přejezd</t>
  </si>
  <si>
    <t>SO 01</t>
  </si>
  <si>
    <t>0</t>
  </si>
  <si>
    <t>Všeobecné konstrukce a práce</t>
  </si>
  <si>
    <t>R015111</t>
  </si>
  <si>
    <t>900</t>
  </si>
  <si>
    <t>POPLATKY ZA LIKVIDACŮ ODPADŮ NEKONTAMINOVANÝCH - 17 05 04 VYTĚŽENÉ ZEMINY A HORNINY - I. TŘÍDA TĚŽITELNOSTI - VČETNĚ DPPRAVY</t>
  </si>
  <si>
    <t>T</t>
  </si>
  <si>
    <t>EVIDENČNÍ POLOŽKA. Neoceňovat v objektu SO/PS, položka se oceňuje pouze v objektu SO 90-90.</t>
  </si>
  <si>
    <t>Vzdálenost 9 km   
kód položky 11332 * objemová hmotnost   
37,2*2=74,400 [A]   
kód položky 12373 * objemová hmotnost   
136,25*2=272,500 [B]   
kód položky 13173 * objemová hmotnost   
76,5*2=153,000 [C]   
kód položky 13273 * objemová hmotnost   
32,338*2=64,676 [D]   
kód položky 13373 * objemová hmotnost   
5,56*2=11,120 [E]   
Celkem: A+B+C+D+E=575,696 [F]</t>
  </si>
  <si>
    <t>1. Položka obsahuje:   
– veškeré poplatky provozovateli skládky, recyklační linky nebo jiného zařízení na zpracování nebo likvidaci odpadů související s převzetím, uložením, zpracováním nebo likvidací odpadu   
-  náklady spojené s dopravou   odpadu z místa stavby na místo ořevzetí provozovatelem skládky, recyklační linky nebo jiného zařízenína zpracování nebo likvidaci odpadů   
- náklady spojené s vyložením a manipulacís materiálem v místě skládky   
2. Položka neobsahuje:   
3. Způsob měření:   
Tunou se rozumí hmotnost odpadu vytříděného v souladu se zákonem č. 541/2020 Sb., o nakládání s odpady, v platném znění.   
Poznámka:   
*)  U nebezpečných odpadů musí být v doplňujícím popisu položky uvedeno upřesnění  nebezpečných vlastností v rozsahu a typu koncentrace nebezpečných látek</t>
  </si>
  <si>
    <t>R015130</t>
  </si>
  <si>
    <t>904</t>
  </si>
  <si>
    <t>POPLATKY ZA LIKVIDACŮ ODPADŮ NEKONTAMINOVANÝCH - 17 03 02 VYBOURANÝ ASFALTOVÝ BETON BEZ DEHTU - VČETNĚ DOPRAVY</t>
  </si>
  <si>
    <t>Vzdálenost 17 km   
kód položky 11333 * objemová hmotnost   
27,9 * 2,2=61,380 [A]   
kód položky 11372 * objemová hmotnost   
16,74 * 2,2=36,828 [B]   
Celkem: A+B=98,208 [C]</t>
  </si>
  <si>
    <t>1. Položka obsahuje:   
- veškeré poplatky provozovateli skládky, recyklační linky nebo jiného zařízení na zpracování nebo likvidaci odpadů související s převzetím, uložením, zpracováním nebo likvidací odpadu   
-  náklady spojené s dopravou   odpadu z místa stavby na místo ořevzetí provozovatelem skládky, recyklační linky nebo jiného zařízenína zpracování nebo likvidaci odpadů   
- náklady spojené s vyložením a manipulacís materiálem v místě skládky   
 2. Položka neobsahuje:   
3. Způsob měření:   
Tunou se rozumí hmotnost odpadu vytříděného v souladu se zákonem č. 541/2020Sb., o nakládání s odpady, v platném znění.   
Poznámka:   
*)  U nebezpečných odpadů musí být v doplňujícím popisu položky uvedeno upřesnění  nebezpečných vlastností v rozsahu a typu koncentrace nebezpečných látek</t>
  </si>
  <si>
    <t>R015150</t>
  </si>
  <si>
    <t>906</t>
  </si>
  <si>
    <t>POPLATKY ZA LIKVIDACŮ ODPADŮ NEKONTAMINOVANÝCH - 17 05 08 ŠTĚRK Z KOLEJIŠTĚ (ODPAD PO RECYKLACI) - VČETNĚ DOPRAVY</t>
  </si>
  <si>
    <t>Vzdálenost 10 km   
kód položky 965010 * objemová hmotnost   
60*2,2=132,000 [A]</t>
  </si>
  <si>
    <t>1. Položka obsahuje:   
- veškeré poplatky provozovateli skládky, recyklační linky nebo jiného zařízení na zpracování nebo likvidaci odpadů související s převzetím, uložením, zpracováním nebo likvidací odpadu   
-  náklady spojené s dopravou   odpadu z místa stavby na místo ořevzetí provozovatelem skládky, recyklační linky nebo jiného zařízenína zpracování nebo likvidaci odpadů   
- náklady spojené s vyložením a manipulacís materiálem v místě skládky   
 2. Položka neobsahuje:   
3. Způsob měření:   
Tunou se rozumí hmotnost odpadu vytříděného v souladu se zákonem č. 541/2020 Sb., o nakládání s odpady, v platném znění.   
Poznámka:   
*)  U nebezpečných odpadů musí být v doplňujícím popisu položky uvedeno upřesnění  nebezpečných vlastností v rozsahu a typu koncentrace nebezpečných látek</t>
  </si>
  <si>
    <t>R015170</t>
  </si>
  <si>
    <t>908</t>
  </si>
  <si>
    <t>POPLATKY ZA LIKVIDACŮ ODPADŮ NEKONTAMINOVANÝCH - 17 02 01 DŘEVO PO STAVEBNÍM POUŽITÍ, Z DEMOLIC</t>
  </si>
  <si>
    <t>Vzdálenost 10 km   
odborný odhad   
15=15,000 [A]</t>
  </si>
  <si>
    <t>1. Položka obsahuje:   
- veškeré poplatky provozovateli skládky, recyklační linky nebo jiného zařízení na zpracování nebo likvidaci odpadů související s převzetím, uložením, zpracováním nebo likvidací odpadu   
-  náklady spojené s dopravou   odpadu z místa stavby na místo ořevzetí provozovatelem skládky, recyklační linky nebo jiného zařízenína zpracování nebo likvidaci odpadů   
- náklady spojené s vyložením a manipulacís materiálem v místě skládky   
 2. Položka neobsahuje:   
3. Způsob měření:   
Tunou se rozumí hmotnost odpadu vytříděného v souladu se zákonem č. 541/2020 Sb., o nakládání s odpady, v platném znění.   
Poznámka:   
*)  U nebezpečných odpadů musí být v doplňujícím popisu položky uvedeno upřesnění  nebezpečných vlastností v rozsahu a typu koncentrace nebezpečných látek</t>
  </si>
  <si>
    <t>R015210</t>
  </si>
  <si>
    <t>911</t>
  </si>
  <si>
    <t>POPLATKY ZA LIKVIDACŮ ODPADŮ NEKONTAMINOVANÝCH - 17 01 01 ŽELEZNIČNÍ PRAŽCE BETONOVÉ - VČETNĚ DOPRAVY</t>
  </si>
  <si>
    <t>Vzdálenost 17 km   
délka demontovaného pole / rozdělení pražců "c" * hmotnost pražce SB8   
18 / 0,55 * 0,27   
33 * 0,27=8,910 [A]</t>
  </si>
  <si>
    <t>R015220</t>
  </si>
  <si>
    <t>912</t>
  </si>
  <si>
    <t>POPLATKY ZA LIKVIDACŮ ODPADŮ NEKONTAMINOVANÝCH - 17 01 01 KŮLY A SLOUPY BETONOVÉ - VČETNĚ DOPRAVY</t>
  </si>
  <si>
    <t>Vzdálenost 17 km   
odborný odhad   
50=50,000 [A]</t>
  </si>
  <si>
    <t>R015250</t>
  </si>
  <si>
    <t>915</t>
  </si>
  <si>
    <t>POPLATKY ZA LIKVIDACŮ ODPADŮ NEKONTAMINOVANÝCH - 17 02 03 POLYETYLÉNOVÉ PODLOŽKY (ŽEL. SVRŠEK) - VČETNĚ DOPRAVY</t>
  </si>
  <si>
    <t>Vzdálenost 10 km   
počet pražců * počet podložek na pražci * hmotnost podložky   
45 * 2 * 0,00009=0,008 [A]</t>
  </si>
  <si>
    <t>1. Položka obsahuje:   
- veškeré poplatky provozovateli skládky, recyklační linky nebo jiného zařízení na zpracování nebo likvidaci odpadů související s převzetím, uložením, zpracováním nebo likvidací odpadu   
-  náklady spojené s dopravou   odpadu z místa stavby na místo ořevzetí provozovatelem skládky, recyklační linky nebo jiného zařízenína zpracování nebo likvidaci odpadů   
- náklady spojené s vyložením a manipulacís materiálem v místě skládky   
 2. Položka neobsahuje:   
3. Způsob měření:   
Tunou se rozumí hmotnost odpadu vytříděného v souladu se zákonem č. 541/2020 Sb., o nakládání s odpady, v platném znění.   
Poznámka:   
*)  U nebezpečných odpadů musí být v doplňujícím popisu položky uvedeno upřesnění  nebezpečných vlastností v rozsahu a typu koncentrace nebezpečných látek   
)</t>
  </si>
  <si>
    <t>R015260</t>
  </si>
  <si>
    <t>916</t>
  </si>
  <si>
    <t>POPLATKY ZA LIKVIDACŮ ODPADŮ NEKONTAMINOVANÝCH - 07 02 99 PRYŽOVÉ PODLOŽKY (ŽEL. SVRŠEK) - VČETNĚ DOPRAVY</t>
  </si>
  <si>
    <t>Vzdálenost 10 km   
počet pražců * počet podložek na pražci * hmotnost podložky   
45 * 2 * 0,000163=0,015 [A]</t>
  </si>
  <si>
    <t>R015520</t>
  </si>
  <si>
    <t>933</t>
  </si>
  <si>
    <t>POPLATKY ZA LIKVIDACŮ ODPADŮ NEBEZPEČNÝCH - 17 02 04* ŽELEZNIČNÍ PRAŽCE DŘEVĚNÉ- VČETNĚ DOPRAVY *)</t>
  </si>
  <si>
    <t>Vzdálenost 10 km   
délka demontovaného pole / rozdělení pražců "c" * hmotnost pražce SB8   
7 / 0,55 * 0,27   
13 * 0,1=1,300 [A]</t>
  </si>
  <si>
    <t>1. Položka obsahuje:   
- veškeré poplatky provozovateli skládky, recyklační linky nebo jiného zařízení na zpracování nebo likvidaci odpadů související s převzetím, uložením, zpracováním nebo likvidací odpadu   
-  náklady spojené s dopravou   odpadu z místa stavby na místo ořevzetí provozovatelem skládky, recyklační linky nebo jiného zařízenína zpracování nebo likvidaci odpadů   
- náklady spojené s vyložením a manipulacís materiálem v místě skládky   
 2. Položka neobsahuje:   
3. Způsob měření:   
Tunou se rozumí hmotnost odpadu vytříděného v souladu se zákonem č. 541/2020 Sb., o nakládání s odpady, v platném znění.   
Poznámka:   
*)  U nebezpečných odpadů musí být v doplňujícím popisu položky uvedeno upřesnění  nebezpečných vlastností v rozsahu a typu koncentrace nebezpečných látek</t>
  </si>
  <si>
    <t>11313</t>
  </si>
  <si>
    <t>ODSTRANĚNÍ KRYTU ZPEVNĚNÝCH PLOCH S ASFALTOVÝM POJIVEM</t>
  </si>
  <si>
    <t>plocha před přejezdem *  tloušťka   
98 * 0,090=8,820 [A]   
plocha za přejezdem *  tloušťka   
88 * 0,090=7,920 [B]   
Celkem: A+B=16,740 [C]</t>
  </si>
  <si>
    <t>11332</t>
  </si>
  <si>
    <t>ODSTRANĚNÍ PODKLADŮ ZPEVNĚNÝCH PLOCH Z KAMENIVA NESTMELENÉHO</t>
  </si>
  <si>
    <t>plocha před přejezdem *  tloušťka   
98 * 0,200=19,600 [A]   
plocha za přejezdem *  tloušťka   
88 * 0,200=17,600 [B]   
Celkem: A+B=37,200 [C]</t>
  </si>
  <si>
    <t>11333</t>
  </si>
  <si>
    <t>ODSTRANĚNÍ PODKLADU ZPEVNĚNÝCH PLOCH S ASFALT POJIVEM</t>
  </si>
  <si>
    <t>plocha před přejezdem *  tloušťka   
98 * 0,150=14,700 [A]   
plocha za přejezdem *  tloušťka   
88 * 0,150=13,200 [B]   
Celkem: A+B=27,900 [C]</t>
  </si>
  <si>
    <t>12110</t>
  </si>
  <si>
    <t>SEJMUTÍ ORNICE NEBO LESNÍ PŮDY</t>
  </si>
  <si>
    <t>plocha nad vsakovacím objektem rozšířena o 0,5 na každou stranu * tloušťka   
44 * 0,15=6,600 [A]</t>
  </si>
  <si>
    <t>12373</t>
  </si>
  <si>
    <t>ODKOP PRO SPOD STAVBU SILNIC A ŽELEZNIC TŘ. I</t>
  </si>
  <si>
    <t>plocha z řezu * délka rekonstruovaného úseku   
5,45 * 25=136,250 [A]</t>
  </si>
  <si>
    <t>13173</t>
  </si>
  <si>
    <t>objem vsakovacího objektu + plocha nad vsakovacím objektem   
10 * 3 * 0,95 + 10 * 3 * 1,6=76,500 [A]</t>
  </si>
  <si>
    <t>13273</t>
  </si>
  <si>
    <t>plocha z řezu * (délka rekonstruovaného úseku + vzdálenost mezi šachtou a vsakovacím objektem)   
0,995 * (25 + 7,5)=32,338 [A]</t>
  </si>
  <si>
    <t>13373</t>
  </si>
  <si>
    <t>HLOUBENÍ ŠACHET ZAPAŽ I NEPAŽ TŘ. I</t>
  </si>
  <si>
    <t>šachta Š1   
plocha * vyška   
1,7*2=3,400 [A]   
šachta Š2   
plocha * vyška   
1,35*1,6=2,160 [B]   
Celkem: A+B=5,560 [C]</t>
  </si>
  <si>
    <t>18</t>
  </si>
  <si>
    <t>zásyp jámy nad vsakovacím objektem   
délka * šířka * výška   
10 * 3 * 1,6=48,000 [A]   
zásyp nad potrubím mezi Š1 a vsakovacím objektem   
šířka rýhy * výška zásypu * vzdálenost mezi šachtou a vsakovacím objektem   
0,5 * 1,385 * 7,5=5,194 [B]   
Celkem: A+B=53,194 [C]</t>
  </si>
  <si>
    <t>17461</t>
  </si>
  <si>
    <t>ZÁSYP JAM A RÝH Z HORNIN KAMENITÝCH</t>
  </si>
  <si>
    <t>výplň vsakovacího objektu fr. 32/63   
délka * šířka * výška   
10 * 3 * 0,95=28,500 [A]</t>
  </si>
  <si>
    <t>17561</t>
  </si>
  <si>
    <t>OBSYP POTRUBÍ A OBJEKTŮ Z HORNIN KAMENITÝCH</t>
  </si>
  <si>
    <t>plocha z řezu * délka rekonstruovaného úseku   
0,680 * 25=17,000 [A]   
šířka rýhy * výška obsypu * vzdálenost mezi šachtou a vsakovacím objektem   
0,5 * 0,4 * 7,5=1,500 [B]   
Celkem: A+B=18,500 [C]</t>
  </si>
  <si>
    <t>18110</t>
  </si>
  <si>
    <t>ÚPRAVA PLÁNĚ SE ZHUTNĚNÍM V HORNINĚ TŘ. I</t>
  </si>
  <si>
    <t>šířka * délka rekonstrouvaného úseku   
4,9 * 25=122,500 [A]</t>
  </si>
  <si>
    <t>18230</t>
  </si>
  <si>
    <t>ROZPROSTŘENÍ ORNICE V ROVINĚ</t>
  </si>
  <si>
    <t>plocha nad vsakovacím objektem rozšířena o 0,5 na každou stranu * tloušťka   
44 * 0,15=6,600 [A]   
plocha nad potrubím mezi šachtou Š1 a vsakovacím objektem o 0,5 na každou stranu * tloušťka   
7,55 * 0,15=1,133 [B]   
Celkem: A+B=7,733 [C]</t>
  </si>
  <si>
    <t>18241</t>
  </si>
  <si>
    <t>ZALOŽENÍ TRÁVNÍKU RUČNÍM VÝSEVEM</t>
  </si>
  <si>
    <t>plocha nad vsakovacím objektem rozšířena o 0,5 na každou stranu   
44 =44,000 [A]   
plocha nad potrubím mezi šachtou Š1 a vsakovacím objektem o 0,5 na každou stranu * tloušťka   
7,5 * 0,15=1,125 [B]   
Celkem: A+B=45,125 [C]</t>
  </si>
  <si>
    <t>Základy</t>
  </si>
  <si>
    <t>24</t>
  </si>
  <si>
    <t>21461C</t>
  </si>
  <si>
    <t>SEPARAČNÍ GEOTEXTILIE DO 300G/M2</t>
  </si>
  <si>
    <t>pro trativod   
šířka z příčného řezu * (délka mezi šachtami + délka k vsakovacímu objektu)   
3,75 * (25+7,5)=121,875 [A]   
pro vsakovací objekt   
2 * (délka * šířka + délka * výška + šířka * výška)   
2 * (10 * 3 + 10 * 0,95 + 3 * 0,95)=84,700 [B]   
Celkem: A+B=206,575 [C]</t>
  </si>
  <si>
    <t>Vodorovné konstrukce</t>
  </si>
  <si>
    <t>451313</t>
  </si>
  <si>
    <t>PODKLADNÍ A VÝPLŇOVÉ VRSTVY Z PROSTÉHO BETONU C16/20</t>
  </si>
  <si>
    <t>podkladní beton pod trativod   
plocha * délka   
0,05 * 25=1,250 [A]   
opěrky obetonování trativodu   
počet opěrek * plocha * délka   
2 * 0,025 * 25=1,250 [B]   
Celkem: A+B=2,500 [C]</t>
  </si>
  <si>
    <t>Komunikace</t>
  </si>
  <si>
    <t>501101</t>
  </si>
  <si>
    <t>ZŘÍZENÍ KONSTRUKČNÍ VRSTVY TĚLESA ŽELEZNIČNÍHO SPODKU ZE ŠTĚRKODRTI NOVÉ</t>
  </si>
  <si>
    <t>plocha z řezu * délka rekonstruovaného úseku   
0,965 * 25=24,125 [A]</t>
  </si>
  <si>
    <t>501201</t>
  </si>
  <si>
    <t>ZŘÍZENÍ KONSTRUKČNÍ VRSTVY TĚLESA ŽELEZNIČNÍHO SPODKU Z DRCENÉHO KAMENIVA NOVÉ</t>
  </si>
  <si>
    <t>plocha z řezu * délka rekonstruovaného úseku   
1,45 * 25=36,250 [A]</t>
  </si>
  <si>
    <t>513550</t>
  </si>
  <si>
    <t>KOLEJOVÉ LOŽE - DOPLNĚNÍ Z KAMENIVA HRUBÉHO DRCENÉHO (ŠTĚRK)</t>
  </si>
  <si>
    <t>uvažováno s doplněním lože tloušťky 5 cm od horní plochy profilu kolejového lože   
plocha z řezu * (délka SVÚ před přejezdem + délka SVÚ za přejezdem)   
0,965 * (770,667+814,636)=1 529,817 [A]</t>
  </si>
  <si>
    <t>528331</t>
  </si>
  <si>
    <t>KOLEJ 49 E1, ROZD. "U", BEZSTYKOVÁ, PR. BET. PODKLADNICOVÝ, UP. TUHÉ</t>
  </si>
  <si>
    <t>délka nového kolejového roštu   
25=25,000 [A]</t>
  </si>
  <si>
    <t>542111</t>
  </si>
  <si>
    <t>SMĚROVÉ A VÝŠKOVÉ VYROVNÁNÍ KOLEJE NA PRAŽCÍCH DŘEVĚNÝCH DO 0,05 M</t>
  </si>
  <si>
    <t>od km 67,730 do km 67,780   
67780-67730=50,000 [A]   
od km 68,100 do km 68,300   
68300-68100=200,000 [B]   
Celkem: A+B=250,000 [C]</t>
  </si>
  <si>
    <t>542121</t>
  </si>
  <si>
    <t>SMĚROVÉ A VÝŠKOVÉ VYROVNÁNÍ KOLEJE NA PRAŽCÍCH BETONOVÝCH DO 0,05 M</t>
  </si>
  <si>
    <t>od km 67,303 333 do km 67,730   
67730-67303,333=426,667 [A]   
od km 67,780 do km 68,074   
68074-67780=294,000 [B]   
od km 68,099 do km 68,100   
68100-68099=1,000 [C]   
od km 68,300 do km 68,913 636   
68913,636-68300=613,636 [D]   
Celkem: A+B+C+D=1 335,303 [E]</t>
  </si>
  <si>
    <t>549311</t>
  </si>
  <si>
    <t>ZRUŠENÍ A ZNOVUZŘÍZENÍ BEZSTYKOVÉ KOLEJE NA NEDEMONTOVANÝCH ÚSECÍCH V KOLEJI</t>
  </si>
  <si>
    <t>od km 67,900 do km 68,100   
68100 - 67900=200,000 [A]   
od km 68,350 do km 68,600   
68600 - 68350=250,000 [B]   
Celkem: A+B=450,000 [C]</t>
  </si>
  <si>
    <t>56331</t>
  </si>
  <si>
    <t>VOZOVKOVÉ VRSTVY ZE ŠTĚRKODRTI TL. DO 50MM</t>
  </si>
  <si>
    <t>vyrovnávací vrsva pod podbetonovaný trativod   
šířka rýhy * délka   
0,5 * 25=12,500 [A]</t>
  </si>
  <si>
    <t>56334</t>
  </si>
  <si>
    <t>VOZOVKOVÉ VRSTVY ZE ŠTĚRKODRTI TL. DO 200MM</t>
  </si>
  <si>
    <t>plocha před přejezdem + plocha před přejezdem   
76,5 + 68,5=145,000 [A]</t>
  </si>
  <si>
    <t>56341</t>
  </si>
  <si>
    <t>VOZOVKOVÉ VRSTVY ZE ŠTĚRKOPÍSKU TL. DO 50MM</t>
  </si>
  <si>
    <t>vyrovnávací vrsva pod potrubí mezi Š1 a vsakovacím objektem   
šířka rýhy * délka   
0,5 * 7,5=3,750 [A]</t>
  </si>
  <si>
    <t>56344</t>
  </si>
  <si>
    <t>VOZOVKOVÉ VRSTVY ZE ŠTĚRKOPÍSKU TL. DO 200MM</t>
  </si>
  <si>
    <t>šachta Š1   
plocha   
1,7=1,700 [A]   
šachta Š2   
plocha   
1,35=1,350 [B]   
Celkem: A+B=3,050 [C]</t>
  </si>
  <si>
    <t>56353</t>
  </si>
  <si>
    <t>VOZOVKOVÉ VRSTVY Z MECH ZPEV ZEMINY TL. DO 150MM</t>
  </si>
  <si>
    <t>plocha před přejezdem + plocha před přejezdem   
11,5 + 17,5=29,000 [A]</t>
  </si>
  <si>
    <t>56362</t>
  </si>
  <si>
    <t>VOZOVKOVÉ VRSTVY Z RECYKLOVANÉHO MATERIÁLU TL DO 100MM</t>
  </si>
  <si>
    <t>plocha před přejezdem + plocha před přejezdem   
9,0 + 13,5=22,500 [A]</t>
  </si>
  <si>
    <t>56930</t>
  </si>
  <si>
    <t>ZPEVNĚNÍ KRAJNIC ZE ŠTĚRKODRTI</t>
  </si>
  <si>
    <t>před přejezdem   
plocha * tloušťka   
7,5 * 0,3=2,250 [A]   
za přejezdem   
plocha * tloušťka   
5,5 * 0,3=1,650 [B]   
Celkem: A+B=3,900 [C]</t>
  </si>
  <si>
    <t>582611</t>
  </si>
  <si>
    <t>KRYTY Z BETON DLAŽDIC SE ZÁMKEM ŠEDÝCH TL 60MM DO LOŽE Z KAM</t>
  </si>
  <si>
    <t>do ŠD fr. 4/8   
před přejezdem   
2,176=2,176 [A]   
za přejezdem   
4,153=4,153 [B]   
Celkem: A+B=6,329 [C]</t>
  </si>
  <si>
    <t>R512550</t>
  </si>
  <si>
    <t>KOLEJOVÉ LOŽE - ZŘÍZENÍ Z KAMENIVA HRUBÉHO DRCENÉHO (ŠTĚRK)</t>
  </si>
  <si>
    <t>[bez vazby na CS]</t>
  </si>
  <si>
    <t>plocha z řezu * délka rekonstruovaného úseku   
2,175 * 25=54,375 [A]</t>
  </si>
  <si>
    <t>1. Položka obsahuje:   
 – dodávku, dopravu a uložení kameniva předepsané specifikace a frakce v požadované míře zhutnění   
2. Položka neobsahuje:   
 X   
3. Způsob měření:   
Měří se objem kolejového lože v projektovaném profilu.</t>
  </si>
  <si>
    <t>R545121</t>
  </si>
  <si>
    <t>SVAR KOLEJNIC (STEJNÉHO TVARU) 49 E1, T JEDNOTLIVĚ</t>
  </si>
  <si>
    <t>4=4,000 [A]</t>
  </si>
  <si>
    <t>Jednotlivým svarem se rozumí svar, který splňuje některé z následujících kriterií:   
–  počet svarů v jednom objektu je menší než 20 ks   
–  při vevařování lepených izolovaných styků a dilatačních zařízení do kolejí   
–  závěrný svar při zřizování bezstykové koleje ve smyslu předpisu S3/2   
Svar, který nesplňuje ani jedno z výše uvedených kriterií, je svar průběžný   
1. Položka obsahuje:   
 – úpravu koleje nebo výhybky, tj. povolení upevňovadel do vzdálenosti předepsané předpisem S3/2, jejich případná ojedinělá výměna, úprava dilatačních spar, vyrovnání kolejnic výškové a směrové, podbití stykových pražců, demontáž spojek a jejich odvoz na určené místo nebo do šrotu, případné obroušení nutných ploch apod., tak, aby mohl být vyhotoven svar, utažení upevňovadel   
–  úpravu kolejového lože pro nasazení formy, zpětnou úprava do profilu   
 – svaření kolejnic nebo části výhybek, opracování a obroušení svaru   
 – úprava koleje nebo výhybkové konstrukce do stavu před svařováním   
 – příplatky za ztížené podmínky při práci v koleji, např. překážky po stranách koleje, práci v tunelu ap.   
2. Položka neobsahuje:   
 – případné řezání koleje   
3. Způsob měření:   
Udává se počet kusů kompletní konstrukce nebo práce.</t>
  </si>
  <si>
    <t>R549510</t>
  </si>
  <si>
    <t>ŘEZÁNÍ KOLEJNIC BEZ OHLEDU NA TVAR</t>
  </si>
  <si>
    <t>1. Položka obsahuje:    
 – veškeré práce a materiály spojené s řezáním kolejnic    
 – příplatky za ztížené podmínky při práci v koleji, např. překážky po stranách koleje, práci v tunelu apod.    
2. Položka neobsahuje:    
 X    
3. Způsob měření:    
Udává se počet kusů kompletní konstrukce nebo práce.</t>
  </si>
  <si>
    <t>R56140</t>
  </si>
  <si>
    <t>KAMENIVO ZPEVNĚNÉ CEMENTEM</t>
  </si>
  <si>
    <t>podkladní vrstva koleje   
plocha z řezu * délka rekonstruovaného úseku   
0,965 * 25=24,125 [A]</t>
  </si>
  <si>
    <t>- dodání směsi v požadované kvalitě   
- očištění podkladu   
- uložení směsi dle předepsaného technologického předpisu a zhutnění vrstvy v předepsané tloušťce   
- zřízení vrstvy bez rozlišení šířky, pokládání vrstvy po etapách, včetně pracovních spar a spojů   
- úpravu napojení, ukončení   
- úpravu dilatačních spar včetně předepsané výztuže   
- nezahrnuje postřiky, nátěry   
- nezahrnuje úpravu povrchu krytu</t>
  </si>
  <si>
    <t>R56143</t>
  </si>
  <si>
    <t>KAMENIVO ZPEVNĚNÉ CEMENTEM TL. DO 150MM</t>
  </si>
  <si>
    <t>vrstva skladby místní komunikace -  tl.130mm   
plocha před přejezdem + plocha před přejezdem   
76,5 + 68,5=145,000 [A]</t>
  </si>
  <si>
    <t>R572111</t>
  </si>
  <si>
    <t>INFILTRAČNÍ POSTŘIK ASFALTOVÝ DO 0,5KG/M2</t>
  </si>
  <si>
    <t>- dodání všech předepsaných materiálů pro postřiky v předepsaném množství   
- provedení dle předepsaného technologického předpisu   
- zřízení vrstvy bez rozlišení šířky, pokládání vrstvy po etapách   
- úpravu napojení, ukončení</t>
  </si>
  <si>
    <t>R572211</t>
  </si>
  <si>
    <t>SPOJOVACÍ POSTŘIK Z ASFALTU DO 0,5KG/M2</t>
  </si>
  <si>
    <t>R574A31</t>
  </si>
  <si>
    <t>ASFALTOVÝ BETON PRO OBRUSNÉ VRSTVY ACO 8CH TL. 40MM</t>
  </si>
  <si>
    <t>- dodání směsi v požadované kvalitě   
- očištění podkladu   
- uložení směsi dle předepsaného technologického předpisu, zhutnění vrstvy v předepsané tloušťce   
- zřízení vrstvy bez rozlišení šířky, pokládání vrstvy po etapách, včetně pracovních spar a spojů   
- úpravu napojení, ukončení podél obrubníků, dilatačních zařízení, odvodňovacích proužků, odvodňovačů, vpustí, šachet a pod.   
- nezahrnuje postřiky, nátěry   
- nezahrnuje těsnění podél obrubníků, dilatačních zařízení, odvodňovacích proužků, odvodňovačů, vpustí, šachet a pod.</t>
  </si>
  <si>
    <t>R574A33</t>
  </si>
  <si>
    <t>ASFALTOVÝ BETON PRO OBRUSNÉ VRSTVY ACO 11 TL. 40MM</t>
  </si>
  <si>
    <t>R574E66</t>
  </si>
  <si>
    <t>ASFALTOVÝ BETON PRO PODKLADNÍ VRSTVY ACP 16+, 16S TL. 70MM</t>
  </si>
  <si>
    <t>R58920</t>
  </si>
  <si>
    <t>VÝPLŇ SPAR MODIFIKOVANÝM ASFALTEM</t>
  </si>
  <si>
    <t>před přejezdem   
podél chodníku + podél závěrné zídky + podél napojení na stávající stav   
8,0 + 11,3 + 9,0=28,300 [A]   
za přejezdem   
podél chodníku + podél závěrné zídky + podél napojení na stávající stav   
11,2 + 11,4 + 9,5=32,100 [B]   
Celkem: A+B=60,400 [C]</t>
  </si>
  <si>
    <t>položka zahrnuje:   
- dodávku předepsaného materiálu   
- vyčištění a výplň spar tímto materiálem</t>
  </si>
  <si>
    <t>Potrubí</t>
  </si>
  <si>
    <t>87433</t>
  </si>
  <si>
    <t>POTRUBÍ Z TRUB PLASTOVÝCH ODPADNÍCH DN DO 150MM</t>
  </si>
  <si>
    <t>mezi šachtou Š1 a vsakovacím objektem   
8=8,000 [A]</t>
  </si>
  <si>
    <t>875332</t>
  </si>
  <si>
    <t>POTRUBÍ DREN Z TRUB PLAST DN DO 150MM DĚROVANÝCH</t>
  </si>
  <si>
    <t>mezi šachtami Š1 a Š2   
25=25,000 [A]</t>
  </si>
  <si>
    <t>894846</t>
  </si>
  <si>
    <t>ŠACHTY KANALIZAČNÍ PLASTOVÉ D 400MM</t>
  </si>
  <si>
    <t>2=2,000 [A]</t>
  </si>
  <si>
    <t>Ostatní konstrukce a práce</t>
  </si>
  <si>
    <t>915111</t>
  </si>
  <si>
    <t>VODOROVNÉ DOPRAVNÍ ZNAČENÍ BARVOU HLADKÉ - DODÁVKA A POKLÁDKA</t>
  </si>
  <si>
    <t>před přejezdem   
7,0=7,000 [A]   
za přejezdem   
6,0=6,000 [B]   
Celkem: A+B=13,000 [C]</t>
  </si>
  <si>
    <t>917212</t>
  </si>
  <si>
    <t>ZÁHONOVÉ OBRUBY Z BETONOVÝCH OBRUBNÍKŮ ŠÍŘ 80MM</t>
  </si>
  <si>
    <t>před přejezdem   
7,0=7,000 [A]   
za přejezdem   
12,5=12,500 [B]   
Celkem: A+B=19,500 [C]</t>
  </si>
  <si>
    <t>917224</t>
  </si>
  <si>
    <t>SILNIČNÍ A CHODNÍKOVÉ OBRUBY Z BETONOVÝCH OBRUBNÍKŮ ŠÍŘ 150MM</t>
  </si>
  <si>
    <t>před přejezdem   
8,0=8,000 [A]   
za přejezdem   
11,5=11,500 [B]   
Celkem: A+B=19,500 [C]</t>
  </si>
  <si>
    <t>919113</t>
  </si>
  <si>
    <t>ŘEZÁNÍ ASFALTOVÉHO KRYTU VOZOVEK TL DO 150MM</t>
  </si>
  <si>
    <t>tl. 110mm   
před přejezdem   
9,0=9,000 [A]   
za přejezdem   
9,5=9,500 [B]   
Celkem: A+B=18,500 [C]</t>
  </si>
  <si>
    <t>921930</t>
  </si>
  <si>
    <t>ANTIKOROZNÍ PROVEDENÍ UPEVŇOVADEL A JINÉHO DROBNÉHO KOLEJIVA</t>
  </si>
  <si>
    <t>15,0=15,000 [A]</t>
  </si>
  <si>
    <t>965010</t>
  </si>
  <si>
    <t>ODSTRANĚNÍ KOLEJOVÉHO LOŽE A DRÁŽNÍCH STEZEK</t>
  </si>
  <si>
    <t>plocha z řezu * délka rekonstruovaného úseku   
2,4 * 25=60,000 [A]</t>
  </si>
  <si>
    <t>965114</t>
  </si>
  <si>
    <t>DEMONTÁŽ KOLEJE NA BETONOVÝCH PRAŽCÍCH ROZEBRÁNÍM DO SOUČÁSTÍ</t>
  </si>
  <si>
    <t>od km 68,074 do km 68,092   
92-74=18,000 [A]</t>
  </si>
  <si>
    <t>965124</t>
  </si>
  <si>
    <t>DEMONTÁŽ KOLEJE NA DŘEVĚNÝCH PRAŽCÍCH ROZEBRÁNÍM DO SOUČÁSTÍ</t>
  </si>
  <si>
    <t>od km 68,092 do km 68,099   
99-92=7,000 [A]</t>
  </si>
  <si>
    <t>965311</t>
  </si>
  <si>
    <t>ROZEBRÁNÍ PŘEJEZDU, PŘECHODU Z DÍLCŮ</t>
  </si>
  <si>
    <t>16,8=16,800 [A]</t>
  </si>
  <si>
    <t>R921112</t>
  </si>
  <si>
    <t>ŽELEZNIČNÍ PŘEJEZD CELOPRYŽOVÝ NA BETONOVÝCH PRAŽCÍCH</t>
  </si>
  <si>
    <t>48,558=48,558 [A]</t>
  </si>
  <si>
    <t>1. Položka obsahuje:   
 – úpravu a hutnění podloží přejezdové konstrukce   
 – dodávku přejezdové konstrukce s veškerými prvky a částmi daného typu přejezdové konstrukce včetně závěrných zídek a jejich betonového základu dle odpovídajících vzorových listů a TKP   
 – montáž přejezdové konstrukce z dílů a součástí na místě při přerušení železničního a silničního provozu   
 – speciální montážní nářadí, závěsné zařízení   
 – ochranné náběhy, koncové i mezilehlé zarážky, podélnou fixaci atd.   
 – příplatky za ztížené podmínky vyskytující se při zřízení přejezdu, např. za překážky na straně koleje ap.   
2. Položka neobsahuje:   
 – zřízení, pronájem a odstranění dopravního značení objízdné trasy   
 – úpravy koleje (např. posun pražců, doplnění kolejového lože, směrová a výšková úprava)   
 – silniční panely v přechodu těles a prefabrikované základy pod závěrnými zídkami   
 – prahovou vpusť   
3. Způsob měření:   
Měří se půdorysná plocha (pojízdná nebo pochozí) vlastní přejezdové konstrukce tvořené daným systémem. kolejnice a žlábky se z plochy neodečítají. Do plochy se nezapočítávají ochranné klíny, prahové vpusti apod.</t>
  </si>
  <si>
    <t>R925110</t>
  </si>
  <si>
    <t>DRÁŽNÍ STEZKY Z DRTI TL. DO 50 MM</t>
  </si>
  <si>
    <t>před přejezdem   
vlevo + vpravo   
13,0+8,7=21,700 [A]   
za přejezdem   
vlevo + vpravo   
6,6+13,5=20,100 [B]   
Celkem: A+B=41,800 [C]</t>
  </si>
  <si>
    <t>1. Položka obsahuje:    
 – kompletní provedení konstrukce s dodáním materiálu    
 – urovnání povrchu do předepsaného tvaru, případně i ruční hutnění a výplň nerovností a prohlubní    
 – zhutnění na předepsanou míru bez ohledu na způsob provádění    
 – příplatky za ztížené podmínky vyskytující se při zřízení drážních stezek, např. za překážky na straně koleje ap.    
2. Položka neobsahuje:    
 – výplň pod drážní stezkou mezi kolejovým ložem sousedních kolejí, nacení se položkami ve sd 51    
3. Způsob měření:    
Měří se horní pochozí plocha bez ohledu na tvar dosypávek pod drážní stezkou.</t>
  </si>
  <si>
    <t>R925120</t>
  </si>
  <si>
    <t>DRÁŽNÍ STEZKY Z DRTI TL. PŘES 50 MM</t>
  </si>
  <si>
    <t>před přejezdem   
vlevo + vpravo   
0,7*9,9+0,8*5,9=11,650 [A]   
za přejezdem   
vlevo + vpravo   
0,7*5,2+0,8*8,8=10,680 [B]   
Celkem: A+B=22,330 [C]</t>
  </si>
  <si>
    <t>D.2.3.6</t>
  </si>
  <si>
    <t>Rozvodny vn, nn, osvětlení a dálkové ovládání odpojovačů</t>
  </si>
  <si>
    <t xml:space="preserve">  SO 02</t>
  </si>
  <si>
    <t>Přípojka NN pro PZZ v km 68,080 (P6405)</t>
  </si>
  <si>
    <t>SO 02</t>
  </si>
  <si>
    <t>Přípojka nn pro PZZ</t>
  </si>
  <si>
    <t>742H24</t>
  </si>
  <si>
    <t>KABEL NN ČTYŘ- A PĚTIŽÍLOVÝ AL S PLASTOVOU IZOLACÍ OD 70 DO 120 MM2</t>
  </si>
  <si>
    <t>742L14</t>
  </si>
  <si>
    <t>UKONČENÍ DVOU AŽ PĚTIŽÍLOVÉHO KABELU V ROZVADĚČI NEBO NA PŘÍSTROJI OD 70 DO 120 MM2</t>
  </si>
  <si>
    <t>744H11</t>
  </si>
  <si>
    <t>POJISTKOVÝ SPODEK/LIŠTA PRO NOŽOVÉ POJISTKY JEDNOPÓLOVÝ DO 160 A</t>
  </si>
  <si>
    <t>744I01</t>
  </si>
  <si>
    <t>POJISTKOVÁ VLOŽKA DO 160 A</t>
  </si>
  <si>
    <t>PŘEJEZDOVÁ SKŘÍŇ VENKOVNÍ PRÁZDNÁ PLASTOVÁ V KOMPAKTNÍM PILÍŘI, MIN. IP 44</t>
  </si>
  <si>
    <t>741C01</t>
  </si>
  <si>
    <t>EKVIPOTENCIÁLNÍ PŘÍPOJNICE</t>
  </si>
  <si>
    <t>744C01</t>
  </si>
  <si>
    <t>POMOCNÝ SPÍNAČ K MODULÁRNÍMU PŘÍSTROJI DO 125 A</t>
  </si>
  <si>
    <t>744C02</t>
  </si>
  <si>
    <t>NAPĚŤOVÁ SPOUŠŤ K MODULÁRNÍMU PŘÍSTROJI DO 125 A</t>
  </si>
  <si>
    <t>744633</t>
  </si>
  <si>
    <t>JISTIČ TŘÍPÓLOVÝ (10 KA) OD 13 DO 20 A</t>
  </si>
  <si>
    <t>744634</t>
  </si>
  <si>
    <t>JISTIČ TŘÍPÓLOVÝ (10 KA) OD 25 DO 40 A</t>
  </si>
  <si>
    <t>744B31</t>
  </si>
  <si>
    <t>PÁČKOVÝ VYPÍNAČ TŘÍPÓLOVÝ (10 KA) DO 32 A</t>
  </si>
  <si>
    <t>744Q22</t>
  </si>
  <si>
    <t>SVODIČ PŘEPĚTÍ TYP 1+2 (TŘÍDA B+C) 3-4 PÓLOVÝ</t>
  </si>
  <si>
    <t>741413</t>
  </si>
  <si>
    <t>ZÁSUVKA/PŘÍVODKA PRŮMYSLOVÁ, KRYTÍ IP 44 400 V, DO 63 A</t>
  </si>
  <si>
    <t>744J41</t>
  </si>
  <si>
    <t>SILOVÝ KOMPLETNÍ PŘEPÍNAČ 1-0-1 TŘÍ-ČTYŘPÓLOVÝ DO 32 A</t>
  </si>
  <si>
    <t>747213</t>
  </si>
  <si>
    <t>CELKOVÁ PROHLÍDKA, ZKOUŠENÍ, MĚŘENÍ A VYHOTOVENÍ VÝCHOZÍ REVIZNÍ ZPRÁVY, PRO OBJEM IN PŘES 500 DO 1000 TIS. KČ</t>
  </si>
  <si>
    <t>747301</t>
  </si>
  <si>
    <t>PROVEDENÍ PROHLÍDKY A ZKOUŠKY PRÁVNICKOU OSOBOU, VYDÁNÍ PRŮKAZU ZPŮSOBILOSTI</t>
  </si>
  <si>
    <t>747701</t>
  </si>
  <si>
    <t>DOKONČOVACÍ MONTÁŽNÍ PRÁCE NA ELEKTRICKÉM ZAŘÍZENÍ</t>
  </si>
  <si>
    <t>13293</t>
  </si>
  <si>
    <t>HLOUBENÍ RÝH ŠÍŘ DO 2M PAŽ I NEPAŽ TŘ. III</t>
  </si>
  <si>
    <t>75II11</t>
  </si>
  <si>
    <t>SPOJKA PRO CELOPLASTOVÉ KABELY BEZ PANCÍŘE DO 100 ŽIL</t>
  </si>
  <si>
    <t>75II1X</t>
  </si>
  <si>
    <t>SPOJKA PRO CELOPLASTOVÉ KABELY BEZ PANCÍŘE - MONTÁŽ</t>
  </si>
  <si>
    <t>702311</t>
  </si>
  <si>
    <t>ZAKRYTÍ KABELŮ VÝSTRAŽNOU FÓLIÍ ŠÍŘKY DO 20 CM</t>
  </si>
  <si>
    <t>02943</t>
  </si>
  <si>
    <t>OSTATNÍ POŽADAVKY - VYPRACOVÁNÍ RDS</t>
  </si>
  <si>
    <t>zahrnuje veškeré náklady spojené s objednatelem požadovanými pracemi</t>
  </si>
  <si>
    <t>747702</t>
  </si>
  <si>
    <t>ÚPRAVA ZAPOJENÍ STÁVAJÍCÍCH KABELOVÝCH SKŘÍNÍ/ROZVADĚČŮ</t>
  </si>
  <si>
    <t>D.9898</t>
  </si>
  <si>
    <t>Všeobecný objekt</t>
  </si>
  <si>
    <t xml:space="preserve">  SO 98-98</t>
  </si>
  <si>
    <t>SO 98-98</t>
  </si>
  <si>
    <t>Dokumentace stavby</t>
  </si>
  <si>
    <t>VSEOB001</t>
  </si>
  <si>
    <t>Geodetická dokumentace skutečného provedení stavby</t>
  </si>
  <si>
    <t>R-položka</t>
  </si>
  <si>
    <t>Vypracování geodetické části dokumentace skutečného provedení</t>
  </si>
  <si>
    <t>v předepsaném rozsahu a počtu dle VTP a ZTP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</si>
  <si>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</t>
  </si>
  <si>
    <t>VSEOB002</t>
  </si>
  <si>
    <t>Dokumentace skutečného provedení v listinné formě</t>
  </si>
  <si>
    <t>Vypracování technické části dokumentace skutečného provedení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</si>
  <si>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počtu, která mimo jiné zahrnuje , zapracování všech změn během výstavby, výsledné měřící protokoly, aktuální údaje a dokumenty k zařízení (vlastní SW, knihy kabelových plánů s měřícími protokoly a protokoly o jejich uložení, předpisy pro obsluhu, doklady ověřovacího provozu apod.), závěrečnou zprávu o nakládání s odpady apod</t>
  </si>
  <si>
    <t>VSEOB003</t>
  </si>
  <si>
    <t>Dokumentace skutečného provedení v elektronické formě</t>
  </si>
  <si>
    <t>Vypracování kompletní dokumentace skutečného provedení v elektronické formě.</t>
  </si>
  <si>
    <t>Položka zahrnuje veškeré činnosti nezbytné k vypracování kompletní elketroniké dokumentace skutečného provedení dle SOD na zhotovení stavby a v rozsahu vyhlášky č. 499/2006 Sb. v platném znění a dle požadavků VTP a ZTP.</t>
  </si>
  <si>
    <t>Ostatní</t>
  </si>
  <si>
    <t>VSEOB005</t>
  </si>
  <si>
    <t>Osvědčení o shodě notifikovanou osobou</t>
  </si>
  <si>
    <t>Zajištění vydání osvědčení o shodě notifikovanou osobou</t>
  </si>
  <si>
    <t>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  
Položka zahrnuje  všechny nezbytné práce, náklady a zařízení  včetně  všech doprav a pomocného materiálu nutných  pro uskutečnění dané činnosti.</t>
  </si>
  <si>
    <t>VSEOB006</t>
  </si>
  <si>
    <t>Osvědčení o bezpečnosti před uvedením do provozu</t>
  </si>
  <si>
    <t>Zajištění vydání osvědčení o bezpečnosti před uvedením do provozu.</t>
  </si>
  <si>
    <t>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  
Položka zahrnuje  všechny nezbytné práce, náklady a zařízení  včetně  všech doprav a pomocného materiálu nutných  pro uskutečnění dané činnosti.</t>
  </si>
  <si>
    <t>VSEOB007</t>
  </si>
  <si>
    <t>Exkurze</t>
  </si>
  <si>
    <t>Exkurze dle zákona o zadávání veřejných zakázek</t>
  </si>
  <si>
    <t>Předpoklad 1 exkurze v době realizace stavby</t>
  </si>
  <si>
    <t>Položka zahrnuje veškeré činnosti nezbytné pro zajištění exkurze. Veškerá požadavky na rozsah exkurzí je dán smlouvou o dílo.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</si>
</sst>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0"/>
      <name val="Arial"/>
      <family val="0"/>
    </font>
    <font>
      <b/>
      <sz val="16"/>
      <color rgb="FFFFFFFF"/>
      <name val="Arial"/>
      <family val="0"/>
    </font>
    <font>
      <b/>
      <sz val="16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6">
    <fill>
      <patternFill/>
    </fill>
    <fill>
      <patternFill patternType="gray125"/>
    </fill>
    <fill>
      <patternFill patternType="solid">
        <fgColor rgb="FFFF5200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ADD8E6"/>
        <bgColor indexed="64"/>
      </patternFill>
    </fill>
  </fills>
  <borders count="5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 applyAlignment="1">
      <alignment horizontal="center" vertical="center"/>
    </xf>
    <xf numFmtId="0" fontId="0" fillId="2" borderId="0" xfId="0" applyFill="1"/>
    <xf numFmtId="0" fontId="2" fillId="2" borderId="0" xfId="0" applyFont="1" applyFill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right" vertical="center"/>
    </xf>
    <xf numFmtId="0" fontId="1" fillId="0" borderId="0" xfId="0" applyFont="1" applyAlignment="1">
      <alignment horizontal="right"/>
    </xf>
    <xf numFmtId="0" fontId="0" fillId="3" borderId="1" xfId="0" applyFill="1" applyBorder="1" applyAlignment="1">
      <alignment horizontal="center"/>
    </xf>
    <xf numFmtId="177" fontId="0" fillId="0" borderId="0" xfId="0" applyNumberFormat="1"/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right" vertical="top"/>
    </xf>
    <xf numFmtId="177" fontId="0" fillId="0" borderId="1" xfId="0" applyNumberFormat="1" applyBorder="1" applyAlignment="1">
      <alignment horizontal="right" vertical="top"/>
    </xf>
    <xf numFmtId="0" fontId="0" fillId="0" borderId="0" xfId="0" applyAlignment="1">
      <alignment vertical="center"/>
    </xf>
    <xf numFmtId="0" fontId="0" fillId="4" borderId="0" xfId="0" applyFill="1"/>
    <xf numFmtId="0" fontId="0" fillId="0" borderId="1" xfId="0" applyBorder="1" applyAlignment="1">
      <alignment horizontal="center" vertical="center"/>
    </xf>
    <xf numFmtId="0" fontId="0" fillId="2" borderId="2" xfId="0" applyFill="1" applyBorder="1"/>
    <xf numFmtId="0" fontId="0" fillId="0" borderId="3" xfId="0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0" fontId="0" fillId="4" borderId="2" xfId="0" applyFill="1" applyBorder="1"/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0" fontId="4" fillId="0" borderId="0" xfId="0" applyFont="1" applyAlignment="1">
      <alignment horizontal="right" vertical="center"/>
    </xf>
    <xf numFmtId="0" fontId="1" fillId="0" borderId="4" xfId="0" applyFont="1" applyBorder="1" applyAlignment="1">
      <alignment horizontal="right" vertical="top"/>
    </xf>
    <xf numFmtId="177" fontId="0" fillId="0" borderId="4" xfId="0" applyNumberFormat="1" applyBorder="1" applyAlignment="1">
      <alignment horizontal="center" vertical="top"/>
    </xf>
    <xf numFmtId="0" fontId="1" fillId="0" borderId="4" xfId="0" applyFont="1" applyBorder="1" applyAlignment="1">
      <alignment wrapText="1"/>
    </xf>
    <xf numFmtId="0" fontId="1" fillId="0" borderId="0" xfId="0" applyFont="1" applyAlignment="1">
      <alignment horizontal="right" vertical="top"/>
    </xf>
    <xf numFmtId="177" fontId="0" fillId="0" borderId="0" xfId="0" applyNumberFormat="1" applyAlignment="1">
      <alignment horizontal="center" vertical="top"/>
    </xf>
    <xf numFmtId="0" fontId="1" fillId="0" borderId="0" xfId="0" applyFont="1" applyAlignment="1">
      <alignment wrapText="1"/>
    </xf>
    <xf numFmtId="0" fontId="0" fillId="0" borderId="0" xfId="0" applyAlignment="1">
      <alignment horizontal="right" vertical="top"/>
    </xf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178" fontId="0" fillId="0" borderId="0" xfId="0" applyNumberFormat="1" applyAlignment="1">
      <alignment horizontal="center" vertical="top"/>
    </xf>
    <xf numFmtId="177" fontId="0" fillId="5" borderId="0" xfId="0" applyNumberFormat="1" applyFill="1" applyAlignment="1" applyProtection="1">
      <alignment horizontal="center" vertical="top"/>
      <protection locked="0"/>
    </xf>
    <xf numFmtId="0" fontId="0" fillId="0" borderId="0" xfId="0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177" fontId="0" fillId="0" borderId="1" xfId="0" applyNumberFormat="1" applyBorder="1" applyAlignment="1">
      <alignment horizontal="center" vertic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sharedStrings" Target="sharedStrings.xml" /><Relationship Id="rId8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704850</xdr:colOff>
      <xdr:row>3</xdr:row>
      <xdr:rowOff>180975</xdr:rowOff>
    </xdr:from>
    <xdr:to>
      <xdr:col>5</xdr:col>
      <xdr:colOff>866775</xdr:colOff>
      <xdr:row>3</xdr:row>
      <xdr:rowOff>323850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010900" y="1323975"/>
          <a:ext cx="161925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0</xdr:col>
      <xdr:colOff>1657350</xdr:colOff>
      <xdr:row>3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657350" cy="114300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7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  <col min="6" max="6" width="30.7142857142857" customWidth="1"/>
  </cols>
  <sheetData>
    <row r="1" spans="1:6" ht="57" customHeight="1">
      <c r="B1" s="3" t="s">
        <v>1</v>
      </c>
      <c s="2"/>
      <c s="2"/>
      <c s="2"/>
      <c s="2"/>
    </row>
    <row r="2" spans="2:6" ht="20" customHeight="1">
      <c r="B2" s="2"/>
      <c s="2"/>
      <c s="2"/>
      <c s="2"/>
      <c s="2"/>
    </row>
    <row r="3" spans="2:6" ht="12.75" customHeight="1">
      <c r="B3" s="2"/>
      <c s="2"/>
      <c s="2"/>
      <c s="2"/>
      <c s="2"/>
    </row>
    <row r="4" spans="1:6" ht="40" customHeight="1">
      <c r="A4" s="4" t="s">
        <v>2</v>
      </c>
      <c s="5" t="s">
        <v>3</v>
      </c>
      <c r="F4" s="1" t="s">
        <v>0</v>
      </c>
    </row>
    <row r="5" spans="1:2" ht="30" customHeight="1">
      <c r="A5" s="7" t="s">
        <v>4</v>
      </c>
      <c s="6" t="s">
        <v>5</v>
      </c>
    </row>
    <row r="6" spans="2:3" ht="12.75" customHeight="1">
      <c r="B6" s="8" t="s">
        <v>6</v>
      </c>
      <c s="10">
        <f>0+C10+C12+C14+C16</f>
      </c>
    </row>
    <row r="7" spans="2:3" ht="12.75" customHeight="1">
      <c r="B7" s="8" t="s">
        <v>7</v>
      </c>
      <c s="10">
        <f>0+E10+E12+E14+E16</f>
      </c>
    </row>
    <row r="9" spans="1:6" ht="12.75" customHeight="1">
      <c r="A9" s="9" t="s">
        <v>8</v>
      </c>
      <c s="9" t="s">
        <v>9</v>
      </c>
      <c s="9" t="s">
        <v>10</v>
      </c>
      <c s="9" t="s">
        <v>11</v>
      </c>
      <c s="9" t="s">
        <v>12</v>
      </c>
      <c s="9" t="s">
        <v>13</v>
      </c>
    </row>
    <row r="10" spans="1:6" ht="12.75">
      <c r="A10" s="11" t="s">
        <v>14</v>
      </c>
      <c s="12" t="s">
        <v>15</v>
      </c>
      <c s="14">
        <f>0+C11</f>
      </c>
      <c s="14">
        <f>C10*0.21</f>
      </c>
      <c s="14">
        <f>0+E11</f>
      </c>
      <c s="13">
        <f>0+F11</f>
      </c>
    </row>
    <row r="11" spans="1:6" ht="12.75">
      <c r="A11" s="11" t="s">
        <v>16</v>
      </c>
      <c s="12" t="s">
        <v>17</v>
      </c>
      <c s="14">
        <f>'PS 01'!K8+'PS 01'!M8</f>
      </c>
      <c s="14">
        <f>C11*0.21</f>
      </c>
      <c s="14">
        <f>C11+D11</f>
      </c>
      <c s="13">
        <f>'PS 01'!T7</f>
      </c>
    </row>
    <row r="12" spans="1:6" ht="12.75">
      <c r="A12" s="11" t="s">
        <v>320</v>
      </c>
      <c s="12" t="s">
        <v>321</v>
      </c>
      <c s="14">
        <f>0+C13</f>
      </c>
      <c s="14">
        <f>C12*0.21</f>
      </c>
      <c s="14">
        <f>0+E13</f>
      </c>
      <c s="13">
        <f>0+F13</f>
      </c>
    </row>
    <row r="13" spans="1:6" ht="12.75">
      <c r="A13" s="11" t="s">
        <v>322</v>
      </c>
      <c s="12" t="s">
        <v>323</v>
      </c>
      <c s="14">
        <f>'SO 01'!K8+'SO 01'!M8</f>
      </c>
      <c s="14">
        <f>C13*0.21</f>
      </c>
      <c s="14">
        <f>C13+D13</f>
      </c>
      <c s="13">
        <f>'SO 01'!T7</f>
      </c>
    </row>
    <row r="14" spans="1:6" ht="12.75">
      <c r="A14" s="11" t="s">
        <v>549</v>
      </c>
      <c s="12" t="s">
        <v>550</v>
      </c>
      <c s="14">
        <f>0+C15</f>
      </c>
      <c s="14">
        <f>C14*0.21</f>
      </c>
      <c s="14">
        <f>0+E15</f>
      </c>
      <c s="13">
        <f>0+F15</f>
      </c>
    </row>
    <row r="15" spans="1:6" ht="12.75">
      <c r="A15" s="11" t="s">
        <v>551</v>
      </c>
      <c s="12" t="s">
        <v>552</v>
      </c>
      <c s="14">
        <f>'SO 02'!K8+'SO 02'!M8</f>
      </c>
      <c s="14">
        <f>C15*0.21</f>
      </c>
      <c s="14">
        <f>C15+D15</f>
      </c>
      <c s="13">
        <f>'SO 02'!T7</f>
      </c>
    </row>
    <row r="16" spans="1:6" ht="12.75">
      <c r="A16" s="11" t="s">
        <v>601</v>
      </c>
      <c s="12" t="s">
        <v>602</v>
      </c>
      <c s="14">
        <f>0+C17</f>
      </c>
      <c s="14">
        <f>C16*0.21</f>
      </c>
      <c s="14">
        <f>0+E17</f>
      </c>
      <c s="13">
        <f>0+F17</f>
      </c>
    </row>
    <row r="17" spans="1:6" ht="12.75">
      <c r="A17" s="11" t="s">
        <v>603</v>
      </c>
      <c s="12" t="s">
        <v>602</v>
      </c>
      <c s="14">
        <f>'SO 98-98'!K8+'SO 98-98'!M8</f>
      </c>
      <c s="14">
        <f>C17*0.21</f>
      </c>
      <c s="14">
        <f>C17+D17</f>
      </c>
      <c s="13">
        <f>'SO 98-98'!T7</f>
      </c>
    </row>
  </sheetData>
  <sheetProtection password="923D" sheet="1" objects="1" scenarios="1"/>
  <mergeCells count="4">
    <mergeCell ref="A1:A3"/>
    <mergeCell ref="B1:B3"/>
    <mergeCell ref="B4:E4"/>
    <mergeCell ref="B5:E5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32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14</v>
      </c>
      <c r="E4" s="26" t="s">
        <v>15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COUNTIFS(L8:L322,"=0",A8:A322,"P")+COUNTIFS(L8:L322,"",A8:A322,"P")+SUM(Q8:Q322)</f>
      </c>
    </row>
    <row r="8" spans="1:13" ht="12.75">
      <c r="A8" t="s">
        <v>44</v>
      </c>
      <c r="C8" s="28" t="s">
        <v>45</v>
      </c>
      <c r="E8" s="30" t="s">
        <v>17</v>
      </c>
      <c r="J8" s="29">
        <f>0+J9+J150+J231+J256+J305</f>
      </c>
      <c s="29">
        <f>0+K9+K150+K231+K256+K305</f>
      </c>
      <c s="29">
        <f>0+L9+L150+L231+L256+L305</f>
      </c>
      <c s="29">
        <f>0+M9+M150+M231+M256+M305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0+L10+L14+L18+L22+L26+L30+L34+L38+L42+L46+L50+L54+L58+L62+L66+L70+L74+L78+L82+L86+L90+L94+L98+L102+L106+L110+L114+L118+L122+L126+L130+L134+L138+L142+L146</f>
      </c>
      <c s="32">
        <f>0+M10+M14+M18+M22+M26+M30+M34+M38+M42+M46+M50+M54+M58+M62+M66+M70+M74+M78+M82+M86+M90+M94+M98+M102+M106+M110+M114+M118+M122+M126+M130+M134+M138+M142+M146</f>
      </c>
    </row>
    <row r="10" spans="1:16" ht="12.75">
      <c r="A10" t="s">
        <v>49</v>
      </c>
      <c s="34" t="s">
        <v>47</v>
      </c>
      <c s="34" t="s">
        <v>50</v>
      </c>
      <c s="35" t="s">
        <v>51</v>
      </c>
      <c s="6" t="s">
        <v>52</v>
      </c>
      <c s="36" t="s">
        <v>53</v>
      </c>
      <c s="37">
        <v>20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56</v>
      </c>
    </row>
    <row r="12" spans="1:5" ht="12.75">
      <c r="A12" s="35" t="s">
        <v>57</v>
      </c>
      <c r="E12" s="40" t="s">
        <v>58</v>
      </c>
    </row>
    <row r="13" spans="1:5" ht="12.75">
      <c r="A13" t="s">
        <v>59</v>
      </c>
      <c r="E13" s="39" t="s">
        <v>60</v>
      </c>
    </row>
    <row r="14" spans="1:16" ht="12.75">
      <c r="A14" t="s">
        <v>49</v>
      </c>
      <c s="34" t="s">
        <v>27</v>
      </c>
      <c s="34" t="s">
        <v>61</v>
      </c>
      <c s="35" t="s">
        <v>51</v>
      </c>
      <c s="6" t="s">
        <v>62</v>
      </c>
      <c s="36" t="s">
        <v>53</v>
      </c>
      <c s="37">
        <v>20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56</v>
      </c>
    </row>
    <row r="16" spans="1:5" ht="12.75">
      <c r="A16" s="35" t="s">
        <v>57</v>
      </c>
      <c r="E16" s="40" t="s">
        <v>58</v>
      </c>
    </row>
    <row r="17" spans="1:5" ht="12.75">
      <c r="A17" t="s">
        <v>59</v>
      </c>
      <c r="E17" s="39" t="s">
        <v>60</v>
      </c>
    </row>
    <row r="18" spans="1:16" ht="12.75">
      <c r="A18" t="s">
        <v>49</v>
      </c>
      <c s="34" t="s">
        <v>26</v>
      </c>
      <c s="34" t="s">
        <v>63</v>
      </c>
      <c s="35" t="s">
        <v>51</v>
      </c>
      <c s="6" t="s">
        <v>64</v>
      </c>
      <c s="36" t="s">
        <v>65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27</v>
      </c>
    </row>
    <row r="19" spans="1:5" ht="12.75">
      <c r="A19" s="35" t="s">
        <v>55</v>
      </c>
      <c r="E19" s="39" t="s">
        <v>56</v>
      </c>
    </row>
    <row r="20" spans="1:5" ht="12.75">
      <c r="A20" s="35" t="s">
        <v>57</v>
      </c>
      <c r="E20" s="40" t="s">
        <v>58</v>
      </c>
    </row>
    <row r="21" spans="1:5" ht="12.75">
      <c r="A21" t="s">
        <v>59</v>
      </c>
      <c r="E21" s="39" t="s">
        <v>60</v>
      </c>
    </row>
    <row r="22" spans="1:16" ht="12.75">
      <c r="A22" t="s">
        <v>49</v>
      </c>
      <c s="34" t="s">
        <v>66</v>
      </c>
      <c s="34" t="s">
        <v>67</v>
      </c>
      <c s="35" t="s">
        <v>51</v>
      </c>
      <c s="6" t="s">
        <v>68</v>
      </c>
      <c s="36" t="s">
        <v>65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27</v>
      </c>
    </row>
    <row r="23" spans="1:5" ht="12.75">
      <c r="A23" s="35" t="s">
        <v>55</v>
      </c>
      <c r="E23" s="39" t="s">
        <v>56</v>
      </c>
    </row>
    <row r="24" spans="1:5" ht="12.75">
      <c r="A24" s="35" t="s">
        <v>57</v>
      </c>
      <c r="E24" s="40" t="s">
        <v>58</v>
      </c>
    </row>
    <row r="25" spans="1:5" ht="12.75">
      <c r="A25" t="s">
        <v>59</v>
      </c>
      <c r="E25" s="39" t="s">
        <v>60</v>
      </c>
    </row>
    <row r="26" spans="1:16" ht="12.75">
      <c r="A26" t="s">
        <v>49</v>
      </c>
      <c s="34" t="s">
        <v>69</v>
      </c>
      <c s="34" t="s">
        <v>70</v>
      </c>
      <c s="35" t="s">
        <v>51</v>
      </c>
      <c s="6" t="s">
        <v>71</v>
      </c>
      <c s="36" t="s">
        <v>65</v>
      </c>
      <c s="37">
        <v>1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72</v>
      </c>
      <c>
        <f>(M26*21)/100</f>
      </c>
      <c t="s">
        <v>27</v>
      </c>
    </row>
    <row r="27" spans="1:5" ht="12.75">
      <c r="A27" s="35" t="s">
        <v>55</v>
      </c>
      <c r="E27" s="39" t="s">
        <v>56</v>
      </c>
    </row>
    <row r="28" spans="1:5" ht="12.75">
      <c r="A28" s="35" t="s">
        <v>57</v>
      </c>
      <c r="E28" s="40" t="s">
        <v>58</v>
      </c>
    </row>
    <row r="29" spans="1:5" ht="25.5">
      <c r="A29" t="s">
        <v>59</v>
      </c>
      <c r="E29" s="39" t="s">
        <v>73</v>
      </c>
    </row>
    <row r="30" spans="1:16" ht="12.75">
      <c r="A30" t="s">
        <v>49</v>
      </c>
      <c s="34" t="s">
        <v>74</v>
      </c>
      <c s="34" t="s">
        <v>75</v>
      </c>
      <c s="35" t="s">
        <v>51</v>
      </c>
      <c s="6" t="s">
        <v>76</v>
      </c>
      <c s="36" t="s">
        <v>65</v>
      </c>
      <c s="37">
        <v>1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27</v>
      </c>
    </row>
    <row r="31" spans="1:5" ht="12.75">
      <c r="A31" s="35" t="s">
        <v>55</v>
      </c>
      <c r="E31" s="39" t="s">
        <v>56</v>
      </c>
    </row>
    <row r="32" spans="1:5" ht="12.75">
      <c r="A32" s="35" t="s">
        <v>57</v>
      </c>
      <c r="E32" s="40" t="s">
        <v>58</v>
      </c>
    </row>
    <row r="33" spans="1:5" ht="12.75">
      <c r="A33" t="s">
        <v>59</v>
      </c>
      <c r="E33" s="39" t="s">
        <v>60</v>
      </c>
    </row>
    <row r="34" spans="1:16" ht="25.5">
      <c r="A34" t="s">
        <v>49</v>
      </c>
      <c s="34" t="s">
        <v>77</v>
      </c>
      <c s="34" t="s">
        <v>78</v>
      </c>
      <c s="35" t="s">
        <v>51</v>
      </c>
      <c s="6" t="s">
        <v>79</v>
      </c>
      <c s="36" t="s">
        <v>65</v>
      </c>
      <c s="37">
        <v>1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72</v>
      </c>
      <c>
        <f>(M34*21)/100</f>
      </c>
      <c t="s">
        <v>27</v>
      </c>
    </row>
    <row r="35" spans="1:5" ht="12.75">
      <c r="A35" s="35" t="s">
        <v>55</v>
      </c>
      <c r="E35" s="39" t="s">
        <v>56</v>
      </c>
    </row>
    <row r="36" spans="1:5" ht="12.75">
      <c r="A36" s="35" t="s">
        <v>57</v>
      </c>
      <c r="E36" s="40" t="s">
        <v>58</v>
      </c>
    </row>
    <row r="37" spans="1:5" ht="89.25">
      <c r="A37" t="s">
        <v>59</v>
      </c>
      <c r="E37" s="39" t="s">
        <v>80</v>
      </c>
    </row>
    <row r="38" spans="1:16" ht="25.5">
      <c r="A38" t="s">
        <v>49</v>
      </c>
      <c s="34" t="s">
        <v>81</v>
      </c>
      <c s="34" t="s">
        <v>82</v>
      </c>
      <c s="35" t="s">
        <v>51</v>
      </c>
      <c s="6" t="s">
        <v>83</v>
      </c>
      <c s="36" t="s">
        <v>65</v>
      </c>
      <c s="37">
        <v>1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54</v>
      </c>
      <c>
        <f>(M38*21)/100</f>
      </c>
      <c t="s">
        <v>27</v>
      </c>
    </row>
    <row r="39" spans="1:5" ht="12.75">
      <c r="A39" s="35" t="s">
        <v>55</v>
      </c>
      <c r="E39" s="39" t="s">
        <v>56</v>
      </c>
    </row>
    <row r="40" spans="1:5" ht="12.75">
      <c r="A40" s="35" t="s">
        <v>57</v>
      </c>
      <c r="E40" s="40" t="s">
        <v>58</v>
      </c>
    </row>
    <row r="41" spans="1:5" ht="12.75">
      <c r="A41" t="s">
        <v>59</v>
      </c>
      <c r="E41" s="39" t="s">
        <v>60</v>
      </c>
    </row>
    <row r="42" spans="1:16" ht="25.5">
      <c r="A42" t="s">
        <v>49</v>
      </c>
      <c s="34" t="s">
        <v>84</v>
      </c>
      <c s="34" t="s">
        <v>85</v>
      </c>
      <c s="35" t="s">
        <v>51</v>
      </c>
      <c s="6" t="s">
        <v>86</v>
      </c>
      <c s="36" t="s">
        <v>65</v>
      </c>
      <c s="37">
        <v>1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54</v>
      </c>
      <c>
        <f>(M42*21)/100</f>
      </c>
      <c t="s">
        <v>27</v>
      </c>
    </row>
    <row r="43" spans="1:5" ht="12.75">
      <c r="A43" s="35" t="s">
        <v>55</v>
      </c>
      <c r="E43" s="39" t="s">
        <v>56</v>
      </c>
    </row>
    <row r="44" spans="1:5" ht="12.75">
      <c r="A44" s="35" t="s">
        <v>57</v>
      </c>
      <c r="E44" s="40" t="s">
        <v>58</v>
      </c>
    </row>
    <row r="45" spans="1:5" ht="12.75">
      <c r="A45" t="s">
        <v>59</v>
      </c>
      <c r="E45" s="39" t="s">
        <v>60</v>
      </c>
    </row>
    <row r="46" spans="1:16" ht="12.75">
      <c r="A46" t="s">
        <v>49</v>
      </c>
      <c s="34" t="s">
        <v>84</v>
      </c>
      <c s="34" t="s">
        <v>87</v>
      </c>
      <c s="35" t="s">
        <v>51</v>
      </c>
      <c s="6" t="s">
        <v>88</v>
      </c>
      <c s="36" t="s">
        <v>65</v>
      </c>
      <c s="37">
        <v>1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72</v>
      </c>
      <c>
        <f>(M46*21)/100</f>
      </c>
      <c t="s">
        <v>27</v>
      </c>
    </row>
    <row r="47" spans="1:5" ht="12.75">
      <c r="A47" s="35" t="s">
        <v>55</v>
      </c>
      <c r="E47" s="39" t="s">
        <v>56</v>
      </c>
    </row>
    <row r="48" spans="1:5" ht="12.75">
      <c r="A48" s="35" t="s">
        <v>57</v>
      </c>
      <c r="E48" s="40" t="s">
        <v>89</v>
      </c>
    </row>
    <row r="49" spans="1:5" ht="12.75">
      <c r="A49" t="s">
        <v>59</v>
      </c>
      <c r="E49" s="39" t="s">
        <v>90</v>
      </c>
    </row>
    <row r="50" spans="1:16" ht="12.75">
      <c r="A50" t="s">
        <v>49</v>
      </c>
      <c s="34" t="s">
        <v>91</v>
      </c>
      <c s="34" t="s">
        <v>92</v>
      </c>
      <c s="35" t="s">
        <v>51</v>
      </c>
      <c s="6" t="s">
        <v>93</v>
      </c>
      <c s="36" t="s">
        <v>65</v>
      </c>
      <c s="37">
        <v>1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54</v>
      </c>
      <c>
        <f>(M50*21)/100</f>
      </c>
      <c t="s">
        <v>27</v>
      </c>
    </row>
    <row r="51" spans="1:5" ht="12.75">
      <c r="A51" s="35" t="s">
        <v>55</v>
      </c>
      <c r="E51" s="39" t="s">
        <v>56</v>
      </c>
    </row>
    <row r="52" spans="1:5" ht="12.75">
      <c r="A52" s="35" t="s">
        <v>57</v>
      </c>
      <c r="E52" s="40" t="s">
        <v>58</v>
      </c>
    </row>
    <row r="53" spans="1:5" ht="12.75">
      <c r="A53" t="s">
        <v>59</v>
      </c>
      <c r="E53" s="39" t="s">
        <v>60</v>
      </c>
    </row>
    <row r="54" spans="1:16" ht="12.75">
      <c r="A54" t="s">
        <v>49</v>
      </c>
      <c s="34" t="s">
        <v>94</v>
      </c>
      <c s="34" t="s">
        <v>95</v>
      </c>
      <c s="35" t="s">
        <v>51</v>
      </c>
      <c s="6" t="s">
        <v>96</v>
      </c>
      <c s="36" t="s">
        <v>65</v>
      </c>
      <c s="37">
        <v>1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54</v>
      </c>
      <c>
        <f>(M54*21)/100</f>
      </c>
      <c t="s">
        <v>27</v>
      </c>
    </row>
    <row r="55" spans="1:5" ht="12.75">
      <c r="A55" s="35" t="s">
        <v>55</v>
      </c>
      <c r="E55" s="39" t="s">
        <v>56</v>
      </c>
    </row>
    <row r="56" spans="1:5" ht="12.75">
      <c r="A56" s="35" t="s">
        <v>57</v>
      </c>
      <c r="E56" s="40" t="s">
        <v>58</v>
      </c>
    </row>
    <row r="57" spans="1:5" ht="12.75">
      <c r="A57" t="s">
        <v>59</v>
      </c>
      <c r="E57" s="39" t="s">
        <v>60</v>
      </c>
    </row>
    <row r="58" spans="1:16" ht="12.75">
      <c r="A58" t="s">
        <v>49</v>
      </c>
      <c s="34" t="s">
        <v>97</v>
      </c>
      <c s="34" t="s">
        <v>98</v>
      </c>
      <c s="35" t="s">
        <v>51</v>
      </c>
      <c s="6" t="s">
        <v>99</v>
      </c>
      <c s="36" t="s">
        <v>65</v>
      </c>
      <c s="37">
        <v>1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54</v>
      </c>
      <c>
        <f>(M58*21)/100</f>
      </c>
      <c t="s">
        <v>27</v>
      </c>
    </row>
    <row r="59" spans="1:5" ht="12.75">
      <c r="A59" s="35" t="s">
        <v>55</v>
      </c>
      <c r="E59" s="39" t="s">
        <v>56</v>
      </c>
    </row>
    <row r="60" spans="1:5" ht="12.75">
      <c r="A60" s="35" t="s">
        <v>57</v>
      </c>
      <c r="E60" s="40" t="s">
        <v>58</v>
      </c>
    </row>
    <row r="61" spans="1:5" ht="12.75">
      <c r="A61" t="s">
        <v>59</v>
      </c>
      <c r="E61" s="39" t="s">
        <v>60</v>
      </c>
    </row>
    <row r="62" spans="1:16" ht="12.75">
      <c r="A62" t="s">
        <v>49</v>
      </c>
      <c s="34" t="s">
        <v>100</v>
      </c>
      <c s="34" t="s">
        <v>101</v>
      </c>
      <c s="35" t="s">
        <v>51</v>
      </c>
      <c s="6" t="s">
        <v>102</v>
      </c>
      <c s="36" t="s">
        <v>65</v>
      </c>
      <c s="37">
        <v>1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72</v>
      </c>
      <c>
        <f>(M62*21)/100</f>
      </c>
      <c t="s">
        <v>27</v>
      </c>
    </row>
    <row r="63" spans="1:5" ht="12.75">
      <c r="A63" s="35" t="s">
        <v>55</v>
      </c>
      <c r="E63" s="39" t="s">
        <v>9</v>
      </c>
    </row>
    <row r="64" spans="1:5" ht="12.75">
      <c r="A64" s="35" t="s">
        <v>57</v>
      </c>
      <c r="E64" s="40" t="s">
        <v>89</v>
      </c>
    </row>
    <row r="65" spans="1:5" ht="51">
      <c r="A65" t="s">
        <v>59</v>
      </c>
      <c r="E65" s="39" t="s">
        <v>103</v>
      </c>
    </row>
    <row r="66" spans="1:16" ht="12.75">
      <c r="A66" t="s">
        <v>49</v>
      </c>
      <c s="34" t="s">
        <v>104</v>
      </c>
      <c s="34" t="s">
        <v>105</v>
      </c>
      <c s="35" t="s">
        <v>51</v>
      </c>
      <c s="6" t="s">
        <v>106</v>
      </c>
      <c s="36" t="s">
        <v>65</v>
      </c>
      <c s="37">
        <v>1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72</v>
      </c>
      <c>
        <f>(M66*21)/100</f>
      </c>
      <c t="s">
        <v>27</v>
      </c>
    </row>
    <row r="67" spans="1:5" ht="12.75">
      <c r="A67" s="35" t="s">
        <v>55</v>
      </c>
      <c r="E67" s="39" t="s">
        <v>9</v>
      </c>
    </row>
    <row r="68" spans="1:5" ht="12.75">
      <c r="A68" s="35" t="s">
        <v>57</v>
      </c>
      <c r="E68" s="40" t="s">
        <v>89</v>
      </c>
    </row>
    <row r="69" spans="1:5" ht="63.75">
      <c r="A69" t="s">
        <v>59</v>
      </c>
      <c r="E69" s="39" t="s">
        <v>107</v>
      </c>
    </row>
    <row r="70" spans="1:16" ht="12.75">
      <c r="A70" t="s">
        <v>49</v>
      </c>
      <c s="34" t="s">
        <v>108</v>
      </c>
      <c s="34" t="s">
        <v>109</v>
      </c>
      <c s="35" t="s">
        <v>51</v>
      </c>
      <c s="6" t="s">
        <v>110</v>
      </c>
      <c s="36" t="s">
        <v>65</v>
      </c>
      <c s="37">
        <v>1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72</v>
      </c>
      <c>
        <f>(M70*21)/100</f>
      </c>
      <c t="s">
        <v>27</v>
      </c>
    </row>
    <row r="71" spans="1:5" ht="12.75">
      <c r="A71" s="35" t="s">
        <v>55</v>
      </c>
      <c r="E71" s="39" t="s">
        <v>9</v>
      </c>
    </row>
    <row r="72" spans="1:5" ht="12.75">
      <c r="A72" s="35" t="s">
        <v>57</v>
      </c>
      <c r="E72" s="40" t="s">
        <v>89</v>
      </c>
    </row>
    <row r="73" spans="1:5" ht="51">
      <c r="A73" t="s">
        <v>59</v>
      </c>
      <c r="E73" s="39" t="s">
        <v>111</v>
      </c>
    </row>
    <row r="74" spans="1:16" ht="12.75">
      <c r="A74" t="s">
        <v>49</v>
      </c>
      <c s="34" t="s">
        <v>112</v>
      </c>
      <c s="34" t="s">
        <v>113</v>
      </c>
      <c s="35" t="s">
        <v>51</v>
      </c>
      <c s="6" t="s">
        <v>114</v>
      </c>
      <c s="36" t="s">
        <v>65</v>
      </c>
      <c s="37">
        <v>1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72</v>
      </c>
      <c>
        <f>(M74*21)/100</f>
      </c>
      <c t="s">
        <v>27</v>
      </c>
    </row>
    <row r="75" spans="1:5" ht="12.75">
      <c r="A75" s="35" t="s">
        <v>55</v>
      </c>
      <c r="E75" s="39" t="s">
        <v>9</v>
      </c>
    </row>
    <row r="76" spans="1:5" ht="12.75">
      <c r="A76" s="35" t="s">
        <v>57</v>
      </c>
      <c r="E76" s="40" t="s">
        <v>89</v>
      </c>
    </row>
    <row r="77" spans="1:5" ht="38.25">
      <c r="A77" t="s">
        <v>59</v>
      </c>
      <c r="E77" s="39" t="s">
        <v>115</v>
      </c>
    </row>
    <row r="78" spans="1:16" ht="12.75">
      <c r="A78" t="s">
        <v>49</v>
      </c>
      <c s="34" t="s">
        <v>116</v>
      </c>
      <c s="34" t="s">
        <v>117</v>
      </c>
      <c s="35" t="s">
        <v>51</v>
      </c>
      <c s="6" t="s">
        <v>118</v>
      </c>
      <c s="36" t="s">
        <v>65</v>
      </c>
      <c s="37">
        <v>1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72</v>
      </c>
      <c>
        <f>(M78*21)/100</f>
      </c>
      <c t="s">
        <v>27</v>
      </c>
    </row>
    <row r="79" spans="1:5" ht="12.75">
      <c r="A79" s="35" t="s">
        <v>55</v>
      </c>
      <c r="E79" s="39" t="s">
        <v>56</v>
      </c>
    </row>
    <row r="80" spans="1:5" ht="12.75">
      <c r="A80" s="35" t="s">
        <v>57</v>
      </c>
      <c r="E80" s="40" t="s">
        <v>58</v>
      </c>
    </row>
    <row r="81" spans="1:5" ht="38.25">
      <c r="A81" t="s">
        <v>59</v>
      </c>
      <c r="E81" s="39" t="s">
        <v>119</v>
      </c>
    </row>
    <row r="82" spans="1:16" ht="12.75">
      <c r="A82" t="s">
        <v>49</v>
      </c>
      <c s="34" t="s">
        <v>120</v>
      </c>
      <c s="34" t="s">
        <v>121</v>
      </c>
      <c s="35" t="s">
        <v>51</v>
      </c>
      <c s="6" t="s">
        <v>122</v>
      </c>
      <c s="36" t="s">
        <v>65</v>
      </c>
      <c s="37">
        <v>4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72</v>
      </c>
      <c>
        <f>(M82*21)/100</f>
      </c>
      <c t="s">
        <v>27</v>
      </c>
    </row>
    <row r="83" spans="1:5" ht="12.75">
      <c r="A83" s="35" t="s">
        <v>55</v>
      </c>
      <c r="E83" s="39" t="s">
        <v>9</v>
      </c>
    </row>
    <row r="84" spans="1:5" ht="12.75">
      <c r="A84" s="35" t="s">
        <v>57</v>
      </c>
      <c r="E84" s="40" t="s">
        <v>89</v>
      </c>
    </row>
    <row r="85" spans="1:5" ht="25.5">
      <c r="A85" t="s">
        <v>59</v>
      </c>
      <c r="E85" s="39" t="s">
        <v>123</v>
      </c>
    </row>
    <row r="86" spans="1:16" ht="12.75">
      <c r="A86" t="s">
        <v>49</v>
      </c>
      <c s="34" t="s">
        <v>124</v>
      </c>
      <c s="34" t="s">
        <v>125</v>
      </c>
      <c s="35" t="s">
        <v>51</v>
      </c>
      <c s="6" t="s">
        <v>126</v>
      </c>
      <c s="36" t="s">
        <v>65</v>
      </c>
      <c s="37">
        <v>4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54</v>
      </c>
      <c>
        <f>(M86*21)/100</f>
      </c>
      <c t="s">
        <v>27</v>
      </c>
    </row>
    <row r="87" spans="1:5" ht="12.75">
      <c r="A87" s="35" t="s">
        <v>55</v>
      </c>
      <c r="E87" s="39" t="s">
        <v>56</v>
      </c>
    </row>
    <row r="88" spans="1:5" ht="12.75">
      <c r="A88" s="35" t="s">
        <v>57</v>
      </c>
      <c r="E88" s="40" t="s">
        <v>58</v>
      </c>
    </row>
    <row r="89" spans="1:5" ht="12.75">
      <c r="A89" t="s">
        <v>59</v>
      </c>
      <c r="E89" s="39" t="s">
        <v>60</v>
      </c>
    </row>
    <row r="90" spans="1:16" ht="12.75">
      <c r="A90" t="s">
        <v>49</v>
      </c>
      <c s="34" t="s">
        <v>127</v>
      </c>
      <c s="34" t="s">
        <v>128</v>
      </c>
      <c s="35" t="s">
        <v>51</v>
      </c>
      <c s="6" t="s">
        <v>129</v>
      </c>
      <c s="36" t="s">
        <v>65</v>
      </c>
      <c s="37">
        <v>1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54</v>
      </c>
      <c>
        <f>(M90*21)/100</f>
      </c>
      <c t="s">
        <v>27</v>
      </c>
    </row>
    <row r="91" spans="1:5" ht="12.75">
      <c r="A91" s="35" t="s">
        <v>55</v>
      </c>
      <c r="E91" s="39" t="s">
        <v>56</v>
      </c>
    </row>
    <row r="92" spans="1:5" ht="12.75">
      <c r="A92" s="35" t="s">
        <v>57</v>
      </c>
      <c r="E92" s="40" t="s">
        <v>58</v>
      </c>
    </row>
    <row r="93" spans="1:5" ht="12.75">
      <c r="A93" t="s">
        <v>59</v>
      </c>
      <c r="E93" s="39" t="s">
        <v>60</v>
      </c>
    </row>
    <row r="94" spans="1:16" ht="12.75">
      <c r="A94" t="s">
        <v>49</v>
      </c>
      <c s="34" t="s">
        <v>127</v>
      </c>
      <c s="34" t="s">
        <v>130</v>
      </c>
      <c s="35" t="s">
        <v>51</v>
      </c>
      <c s="6" t="s">
        <v>131</v>
      </c>
      <c s="36" t="s">
        <v>65</v>
      </c>
      <c s="37">
        <v>4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72</v>
      </c>
      <c>
        <f>(M94*21)/100</f>
      </c>
      <c t="s">
        <v>27</v>
      </c>
    </row>
    <row r="95" spans="1:5" ht="12.75">
      <c r="A95" s="35" t="s">
        <v>55</v>
      </c>
      <c r="E95" s="39" t="s">
        <v>56</v>
      </c>
    </row>
    <row r="96" spans="1:5" ht="12.75">
      <c r="A96" s="35" t="s">
        <v>57</v>
      </c>
      <c r="E96" s="40" t="s">
        <v>58</v>
      </c>
    </row>
    <row r="97" spans="1:5" ht="25.5">
      <c r="A97" t="s">
        <v>59</v>
      </c>
      <c r="E97" s="39" t="s">
        <v>132</v>
      </c>
    </row>
    <row r="98" spans="1:16" ht="12.75">
      <c r="A98" t="s">
        <v>49</v>
      </c>
      <c s="34" t="s">
        <v>133</v>
      </c>
      <c s="34" t="s">
        <v>134</v>
      </c>
      <c s="35" t="s">
        <v>51</v>
      </c>
      <c s="6" t="s">
        <v>135</v>
      </c>
      <c s="36" t="s">
        <v>65</v>
      </c>
      <c s="37">
        <v>1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54</v>
      </c>
      <c>
        <f>(M98*21)/100</f>
      </c>
      <c t="s">
        <v>27</v>
      </c>
    </row>
    <row r="99" spans="1:5" ht="12.75">
      <c r="A99" s="35" t="s">
        <v>55</v>
      </c>
      <c r="E99" s="39" t="s">
        <v>56</v>
      </c>
    </row>
    <row r="100" spans="1:5" ht="12.75">
      <c r="A100" s="35" t="s">
        <v>57</v>
      </c>
      <c r="E100" s="40" t="s">
        <v>58</v>
      </c>
    </row>
    <row r="101" spans="1:5" ht="12.75">
      <c r="A101" t="s">
        <v>59</v>
      </c>
      <c r="E101" s="39" t="s">
        <v>60</v>
      </c>
    </row>
    <row r="102" spans="1:16" ht="12.75">
      <c r="A102" t="s">
        <v>49</v>
      </c>
      <c s="34" t="s">
        <v>136</v>
      </c>
      <c s="34" t="s">
        <v>137</v>
      </c>
      <c s="35" t="s">
        <v>51</v>
      </c>
      <c s="6" t="s">
        <v>138</v>
      </c>
      <c s="36" t="s">
        <v>65</v>
      </c>
      <c s="37">
        <v>4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54</v>
      </c>
      <c>
        <f>(M102*21)/100</f>
      </c>
      <c t="s">
        <v>27</v>
      </c>
    </row>
    <row r="103" spans="1:5" ht="12.75">
      <c r="A103" s="35" t="s">
        <v>55</v>
      </c>
      <c r="E103" s="39" t="s">
        <v>56</v>
      </c>
    </row>
    <row r="104" spans="1:5" ht="12.75">
      <c r="A104" s="35" t="s">
        <v>57</v>
      </c>
      <c r="E104" s="40" t="s">
        <v>58</v>
      </c>
    </row>
    <row r="105" spans="1:5" ht="12.75">
      <c r="A105" t="s">
        <v>59</v>
      </c>
      <c r="E105" s="39" t="s">
        <v>60</v>
      </c>
    </row>
    <row r="106" spans="1:16" ht="12.75">
      <c r="A106" t="s">
        <v>49</v>
      </c>
      <c s="34" t="s">
        <v>139</v>
      </c>
      <c s="34" t="s">
        <v>140</v>
      </c>
      <c s="35" t="s">
        <v>51</v>
      </c>
      <c s="6" t="s">
        <v>141</v>
      </c>
      <c s="36" t="s">
        <v>65</v>
      </c>
      <c s="37">
        <v>4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72</v>
      </c>
      <c>
        <f>(M106*21)/100</f>
      </c>
      <c t="s">
        <v>27</v>
      </c>
    </row>
    <row r="107" spans="1:5" ht="12.75">
      <c r="A107" s="35" t="s">
        <v>55</v>
      </c>
      <c r="E107" s="39" t="s">
        <v>56</v>
      </c>
    </row>
    <row r="108" spans="1:5" ht="12.75">
      <c r="A108" s="35" t="s">
        <v>57</v>
      </c>
      <c r="E108" s="40" t="s">
        <v>89</v>
      </c>
    </row>
    <row r="109" spans="1:5" ht="51">
      <c r="A109" t="s">
        <v>59</v>
      </c>
      <c r="E109" s="39" t="s">
        <v>142</v>
      </c>
    </row>
    <row r="110" spans="1:16" ht="12.75">
      <c r="A110" t="s">
        <v>49</v>
      </c>
      <c s="34" t="s">
        <v>143</v>
      </c>
      <c s="34" t="s">
        <v>144</v>
      </c>
      <c s="35" t="s">
        <v>51</v>
      </c>
      <c s="6" t="s">
        <v>145</v>
      </c>
      <c s="36" t="s">
        <v>65</v>
      </c>
      <c s="37">
        <v>4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72</v>
      </c>
      <c>
        <f>(M110*21)/100</f>
      </c>
      <c t="s">
        <v>27</v>
      </c>
    </row>
    <row r="111" spans="1:5" ht="12.75">
      <c r="A111" s="35" t="s">
        <v>55</v>
      </c>
      <c r="E111" s="39" t="s">
        <v>56</v>
      </c>
    </row>
    <row r="112" spans="1:5" ht="12.75">
      <c r="A112" s="35" t="s">
        <v>57</v>
      </c>
      <c r="E112" s="40" t="s">
        <v>89</v>
      </c>
    </row>
    <row r="113" spans="1:5" ht="51">
      <c r="A113" t="s">
        <v>59</v>
      </c>
      <c r="E113" s="39" t="s">
        <v>146</v>
      </c>
    </row>
    <row r="114" spans="1:16" ht="12.75">
      <c r="A114" t="s">
        <v>49</v>
      </c>
      <c s="34" t="s">
        <v>147</v>
      </c>
      <c s="34" t="s">
        <v>148</v>
      </c>
      <c s="35" t="s">
        <v>51</v>
      </c>
      <c s="6" t="s">
        <v>149</v>
      </c>
      <c s="36" t="s">
        <v>65</v>
      </c>
      <c s="37">
        <v>2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72</v>
      </c>
      <c>
        <f>(M114*21)/100</f>
      </c>
      <c t="s">
        <v>27</v>
      </c>
    </row>
    <row r="115" spans="1:5" ht="12.75">
      <c r="A115" s="35" t="s">
        <v>55</v>
      </c>
      <c r="E115" s="39" t="s">
        <v>9</v>
      </c>
    </row>
    <row r="116" spans="1:5" ht="12.75">
      <c r="A116" s="35" t="s">
        <v>57</v>
      </c>
      <c r="E116" s="40" t="s">
        <v>89</v>
      </c>
    </row>
    <row r="117" spans="1:5" ht="51">
      <c r="A117" t="s">
        <v>59</v>
      </c>
      <c r="E117" s="39" t="s">
        <v>150</v>
      </c>
    </row>
    <row r="118" spans="1:16" ht="12.75">
      <c r="A118" t="s">
        <v>49</v>
      </c>
      <c s="34" t="s">
        <v>151</v>
      </c>
      <c s="34" t="s">
        <v>152</v>
      </c>
      <c s="35" t="s">
        <v>51</v>
      </c>
      <c s="6" t="s">
        <v>153</v>
      </c>
      <c s="36" t="s">
        <v>65</v>
      </c>
      <c s="37">
        <v>2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72</v>
      </c>
      <c>
        <f>(M118*21)/100</f>
      </c>
      <c t="s">
        <v>27</v>
      </c>
    </row>
    <row r="119" spans="1:5" ht="12.75">
      <c r="A119" s="35" t="s">
        <v>55</v>
      </c>
      <c r="E119" s="39" t="s">
        <v>9</v>
      </c>
    </row>
    <row r="120" spans="1:5" ht="12.75">
      <c r="A120" s="35" t="s">
        <v>57</v>
      </c>
      <c r="E120" s="40" t="s">
        <v>89</v>
      </c>
    </row>
    <row r="121" spans="1:5" ht="63.75">
      <c r="A121" t="s">
        <v>59</v>
      </c>
      <c r="E121" s="39" t="s">
        <v>154</v>
      </c>
    </row>
    <row r="122" spans="1:16" ht="12.75">
      <c r="A122" t="s">
        <v>49</v>
      </c>
      <c s="34" t="s">
        <v>155</v>
      </c>
      <c s="34" t="s">
        <v>156</v>
      </c>
      <c s="35" t="s">
        <v>51</v>
      </c>
      <c s="6" t="s">
        <v>157</v>
      </c>
      <c s="36" t="s">
        <v>158</v>
      </c>
      <c s="37">
        <v>48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54</v>
      </c>
      <c>
        <f>(M122*21)/100</f>
      </c>
      <c t="s">
        <v>27</v>
      </c>
    </row>
    <row r="123" spans="1:5" ht="12.75">
      <c r="A123" s="35" t="s">
        <v>55</v>
      </c>
      <c r="E123" s="39" t="s">
        <v>56</v>
      </c>
    </row>
    <row r="124" spans="1:5" ht="12.75">
      <c r="A124" s="35" t="s">
        <v>57</v>
      </c>
      <c r="E124" s="40" t="s">
        <v>58</v>
      </c>
    </row>
    <row r="125" spans="1:5" ht="12.75">
      <c r="A125" t="s">
        <v>59</v>
      </c>
      <c r="E125" s="39" t="s">
        <v>60</v>
      </c>
    </row>
    <row r="126" spans="1:16" ht="25.5">
      <c r="A126" t="s">
        <v>49</v>
      </c>
      <c s="34" t="s">
        <v>159</v>
      </c>
      <c s="34" t="s">
        <v>160</v>
      </c>
      <c s="35" t="s">
        <v>51</v>
      </c>
      <c s="6" t="s">
        <v>161</v>
      </c>
      <c s="36" t="s">
        <v>65</v>
      </c>
      <c s="37">
        <v>1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54</v>
      </c>
      <c>
        <f>(M126*21)/100</f>
      </c>
      <c t="s">
        <v>27</v>
      </c>
    </row>
    <row r="127" spans="1:5" ht="12.75">
      <c r="A127" s="35" t="s">
        <v>55</v>
      </c>
      <c r="E127" s="39" t="s">
        <v>56</v>
      </c>
    </row>
    <row r="128" spans="1:5" ht="12.75">
      <c r="A128" s="35" t="s">
        <v>57</v>
      </c>
      <c r="E128" s="40" t="s">
        <v>58</v>
      </c>
    </row>
    <row r="129" spans="1:5" ht="12.75">
      <c r="A129" t="s">
        <v>59</v>
      </c>
      <c r="E129" s="39" t="s">
        <v>60</v>
      </c>
    </row>
    <row r="130" spans="1:16" ht="12.75">
      <c r="A130" t="s">
        <v>49</v>
      </c>
      <c s="34" t="s">
        <v>162</v>
      </c>
      <c s="34" t="s">
        <v>163</v>
      </c>
      <c s="35" t="s">
        <v>51</v>
      </c>
      <c s="6" t="s">
        <v>164</v>
      </c>
      <c s="36" t="s">
        <v>158</v>
      </c>
      <c s="37">
        <v>24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54</v>
      </c>
      <c>
        <f>(M130*21)/100</f>
      </c>
      <c t="s">
        <v>27</v>
      </c>
    </row>
    <row r="131" spans="1:5" ht="12.75">
      <c r="A131" s="35" t="s">
        <v>55</v>
      </c>
      <c r="E131" s="39" t="s">
        <v>56</v>
      </c>
    </row>
    <row r="132" spans="1:5" ht="12.75">
      <c r="A132" s="35" t="s">
        <v>57</v>
      </c>
      <c r="E132" s="40" t="s">
        <v>58</v>
      </c>
    </row>
    <row r="133" spans="1:5" ht="12.75">
      <c r="A133" t="s">
        <v>59</v>
      </c>
      <c r="E133" s="39" t="s">
        <v>60</v>
      </c>
    </row>
    <row r="134" spans="1:16" ht="12.75">
      <c r="A134" t="s">
        <v>49</v>
      </c>
      <c s="34" t="s">
        <v>165</v>
      </c>
      <c s="34" t="s">
        <v>166</v>
      </c>
      <c s="35" t="s">
        <v>51</v>
      </c>
      <c s="6" t="s">
        <v>167</v>
      </c>
      <c s="36" t="s">
        <v>158</v>
      </c>
      <c s="37">
        <v>24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54</v>
      </c>
      <c>
        <f>(M134*21)/100</f>
      </c>
      <c t="s">
        <v>27</v>
      </c>
    </row>
    <row r="135" spans="1:5" ht="12.75">
      <c r="A135" s="35" t="s">
        <v>55</v>
      </c>
      <c r="E135" s="39" t="s">
        <v>56</v>
      </c>
    </row>
    <row r="136" spans="1:5" ht="12.75">
      <c r="A136" s="35" t="s">
        <v>57</v>
      </c>
      <c r="E136" s="40" t="s">
        <v>58</v>
      </c>
    </row>
    <row r="137" spans="1:5" ht="12.75">
      <c r="A137" t="s">
        <v>59</v>
      </c>
      <c r="E137" s="39" t="s">
        <v>60</v>
      </c>
    </row>
    <row r="138" spans="1:16" ht="12.75">
      <c r="A138" t="s">
        <v>49</v>
      </c>
      <c s="34" t="s">
        <v>168</v>
      </c>
      <c s="34" t="s">
        <v>169</v>
      </c>
      <c s="35" t="s">
        <v>51</v>
      </c>
      <c s="6" t="s">
        <v>170</v>
      </c>
      <c s="36" t="s">
        <v>65</v>
      </c>
      <c s="37">
        <v>1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54</v>
      </c>
      <c>
        <f>(M138*21)/100</f>
      </c>
      <c t="s">
        <v>27</v>
      </c>
    </row>
    <row r="139" spans="1:5" ht="12.75">
      <c r="A139" s="35" t="s">
        <v>55</v>
      </c>
      <c r="E139" s="39" t="s">
        <v>56</v>
      </c>
    </row>
    <row r="140" spans="1:5" ht="12.75">
      <c r="A140" s="35" t="s">
        <v>57</v>
      </c>
      <c r="E140" s="40" t="s">
        <v>58</v>
      </c>
    </row>
    <row r="141" spans="1:5" ht="12.75">
      <c r="A141" t="s">
        <v>59</v>
      </c>
      <c r="E141" s="39" t="s">
        <v>60</v>
      </c>
    </row>
    <row r="142" spans="1:16" ht="12.75">
      <c r="A142" t="s">
        <v>49</v>
      </c>
      <c s="34" t="s">
        <v>171</v>
      </c>
      <c s="34" t="s">
        <v>172</v>
      </c>
      <c s="35" t="s">
        <v>51</v>
      </c>
      <c s="6" t="s">
        <v>173</v>
      </c>
      <c s="36" t="s">
        <v>65</v>
      </c>
      <c s="37">
        <v>1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72</v>
      </c>
      <c>
        <f>(M142*21)/100</f>
      </c>
      <c t="s">
        <v>27</v>
      </c>
    </row>
    <row r="143" spans="1:5" ht="12.75">
      <c r="A143" s="35" t="s">
        <v>55</v>
      </c>
      <c r="E143" s="39" t="s">
        <v>9</v>
      </c>
    </row>
    <row r="144" spans="1:5" ht="12.75">
      <c r="A144" s="35" t="s">
        <v>57</v>
      </c>
      <c r="E144" s="40" t="s">
        <v>89</v>
      </c>
    </row>
    <row r="145" spans="1:5" ht="51">
      <c r="A145" t="s">
        <v>59</v>
      </c>
      <c r="E145" s="39" t="s">
        <v>174</v>
      </c>
    </row>
    <row r="146" spans="1:16" ht="12.75">
      <c r="A146" t="s">
        <v>49</v>
      </c>
      <c s="34" t="s">
        <v>175</v>
      </c>
      <c s="34" t="s">
        <v>176</v>
      </c>
      <c s="35" t="s">
        <v>51</v>
      </c>
      <c s="6" t="s">
        <v>177</v>
      </c>
      <c s="36" t="s">
        <v>65</v>
      </c>
      <c s="37">
        <v>1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72</v>
      </c>
      <c>
        <f>(M146*21)/100</f>
      </c>
      <c t="s">
        <v>27</v>
      </c>
    </row>
    <row r="147" spans="1:5" ht="12.75">
      <c r="A147" s="35" t="s">
        <v>55</v>
      </c>
      <c r="E147" s="39" t="s">
        <v>9</v>
      </c>
    </row>
    <row r="148" spans="1:5" ht="12.75">
      <c r="A148" s="35" t="s">
        <v>57</v>
      </c>
      <c r="E148" s="40" t="s">
        <v>89</v>
      </c>
    </row>
    <row r="149" spans="1:5" ht="12.75">
      <c r="A149" t="s">
        <v>59</v>
      </c>
      <c r="E149" s="39" t="s">
        <v>178</v>
      </c>
    </row>
    <row r="150" spans="1:13" ht="12.75">
      <c r="A150" t="s">
        <v>46</v>
      </c>
      <c r="C150" s="31" t="s">
        <v>27</v>
      </c>
      <c r="E150" s="33" t="s">
        <v>179</v>
      </c>
      <c r="J150" s="32">
        <f>0</f>
      </c>
      <c s="32">
        <f>0</f>
      </c>
      <c s="32">
        <f>0+L151+L155+L159+L163+L167+L171+L175+L179+L183+L187+L191+L195+L199+L203+L207+L211+L215+L219+L223+L227</f>
      </c>
      <c s="32">
        <f>0+M151+M155+M159+M163+M167+M171+M175+M179+M183+M187+M191+M195+M199+M203+M207+M211+M215+M219+M223+M227</f>
      </c>
    </row>
    <row r="151" spans="1:16" ht="12.75">
      <c r="A151" t="s">
        <v>49</v>
      </c>
      <c s="34" t="s">
        <v>180</v>
      </c>
      <c s="34" t="s">
        <v>181</v>
      </c>
      <c s="35" t="s">
        <v>51</v>
      </c>
      <c s="6" t="s">
        <v>182</v>
      </c>
      <c s="36" t="s">
        <v>183</v>
      </c>
      <c s="37">
        <v>1.08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54</v>
      </c>
      <c>
        <f>(M151*21)/100</f>
      </c>
      <c t="s">
        <v>27</v>
      </c>
    </row>
    <row r="152" spans="1:5" ht="12.75">
      <c r="A152" s="35" t="s">
        <v>55</v>
      </c>
      <c r="E152" s="39" t="s">
        <v>56</v>
      </c>
    </row>
    <row r="153" spans="1:5" ht="12.75">
      <c r="A153" s="35" t="s">
        <v>57</v>
      </c>
      <c r="E153" s="40" t="s">
        <v>58</v>
      </c>
    </row>
    <row r="154" spans="1:5" ht="12.75">
      <c r="A154" t="s">
        <v>59</v>
      </c>
      <c r="E154" s="39" t="s">
        <v>60</v>
      </c>
    </row>
    <row r="155" spans="1:16" ht="12.75">
      <c r="A155" t="s">
        <v>49</v>
      </c>
      <c s="34" t="s">
        <v>184</v>
      </c>
      <c s="34" t="s">
        <v>185</v>
      </c>
      <c s="35" t="s">
        <v>51</v>
      </c>
      <c s="6" t="s">
        <v>186</v>
      </c>
      <c s="36" t="s">
        <v>183</v>
      </c>
      <c s="37">
        <v>6.15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54</v>
      </c>
      <c>
        <f>(M155*21)/100</f>
      </c>
      <c t="s">
        <v>27</v>
      </c>
    </row>
    <row r="156" spans="1:5" ht="12.75">
      <c r="A156" s="35" t="s">
        <v>55</v>
      </c>
      <c r="E156" s="39" t="s">
        <v>56</v>
      </c>
    </row>
    <row r="157" spans="1:5" ht="12.75">
      <c r="A157" s="35" t="s">
        <v>57</v>
      </c>
      <c r="E157" s="40" t="s">
        <v>58</v>
      </c>
    </row>
    <row r="158" spans="1:5" ht="12.75">
      <c r="A158" t="s">
        <v>59</v>
      </c>
      <c r="E158" s="39" t="s">
        <v>60</v>
      </c>
    </row>
    <row r="159" spans="1:16" ht="12.75">
      <c r="A159" t="s">
        <v>49</v>
      </c>
      <c s="34" t="s">
        <v>184</v>
      </c>
      <c s="34" t="s">
        <v>187</v>
      </c>
      <c s="35" t="s">
        <v>51</v>
      </c>
      <c s="6" t="s">
        <v>188</v>
      </c>
      <c s="36" t="s">
        <v>183</v>
      </c>
      <c s="37">
        <v>1.08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54</v>
      </c>
      <c>
        <f>(M159*21)/100</f>
      </c>
      <c t="s">
        <v>27</v>
      </c>
    </row>
    <row r="160" spans="1:5" ht="12.75">
      <c r="A160" s="35" t="s">
        <v>55</v>
      </c>
      <c r="E160" s="39" t="s">
        <v>56</v>
      </c>
    </row>
    <row r="161" spans="1:5" ht="12.75">
      <c r="A161" s="35" t="s">
        <v>57</v>
      </c>
      <c r="E161" s="40" t="s">
        <v>58</v>
      </c>
    </row>
    <row r="162" spans="1:5" ht="12.75">
      <c r="A162" t="s">
        <v>59</v>
      </c>
      <c r="E162" s="39" t="s">
        <v>60</v>
      </c>
    </row>
    <row r="163" spans="1:16" ht="12.75">
      <c r="A163" t="s">
        <v>49</v>
      </c>
      <c s="34" t="s">
        <v>189</v>
      </c>
      <c s="34" t="s">
        <v>190</v>
      </c>
      <c s="35" t="s">
        <v>51</v>
      </c>
      <c s="6" t="s">
        <v>191</v>
      </c>
      <c s="36" t="s">
        <v>183</v>
      </c>
      <c s="37">
        <v>2</v>
      </c>
      <c s="36">
        <v>0</v>
      </c>
      <c s="36">
        <f>ROUND(G163*H163,6)</f>
      </c>
      <c r="L163" s="38">
        <v>0</v>
      </c>
      <c s="32">
        <f>ROUND(ROUND(L163,2)*ROUND(G163,3),2)</f>
      </c>
      <c s="36" t="s">
        <v>54</v>
      </c>
      <c>
        <f>(M163*21)/100</f>
      </c>
      <c t="s">
        <v>27</v>
      </c>
    </row>
    <row r="164" spans="1:5" ht="12.75">
      <c r="A164" s="35" t="s">
        <v>55</v>
      </c>
      <c r="E164" s="39" t="s">
        <v>56</v>
      </c>
    </row>
    <row r="165" spans="1:5" ht="12.75">
      <c r="A165" s="35" t="s">
        <v>57</v>
      </c>
      <c r="E165" s="40" t="s">
        <v>58</v>
      </c>
    </row>
    <row r="166" spans="1:5" ht="12.75">
      <c r="A166" t="s">
        <v>59</v>
      </c>
      <c r="E166" s="39" t="s">
        <v>60</v>
      </c>
    </row>
    <row r="167" spans="1:16" ht="12.75">
      <c r="A167" t="s">
        <v>49</v>
      </c>
      <c s="34" t="s">
        <v>189</v>
      </c>
      <c s="34" t="s">
        <v>192</v>
      </c>
      <c s="35" t="s">
        <v>51</v>
      </c>
      <c s="6" t="s">
        <v>193</v>
      </c>
      <c s="36" t="s">
        <v>183</v>
      </c>
      <c s="37">
        <v>6.15</v>
      </c>
      <c s="36">
        <v>0</v>
      </c>
      <c s="36">
        <f>ROUND(G167*H167,6)</f>
      </c>
      <c r="L167" s="38">
        <v>0</v>
      </c>
      <c s="32">
        <f>ROUND(ROUND(L167,2)*ROUND(G167,3),2)</f>
      </c>
      <c s="36" t="s">
        <v>54</v>
      </c>
      <c>
        <f>(M167*21)/100</f>
      </c>
      <c t="s">
        <v>27</v>
      </c>
    </row>
    <row r="168" spans="1:5" ht="12.75">
      <c r="A168" s="35" t="s">
        <v>55</v>
      </c>
      <c r="E168" s="39" t="s">
        <v>56</v>
      </c>
    </row>
    <row r="169" spans="1:5" ht="12.75">
      <c r="A169" s="35" t="s">
        <v>57</v>
      </c>
      <c r="E169" s="40" t="s">
        <v>58</v>
      </c>
    </row>
    <row r="170" spans="1:5" ht="12.75">
      <c r="A170" t="s">
        <v>59</v>
      </c>
      <c r="E170" s="39" t="s">
        <v>60</v>
      </c>
    </row>
    <row r="171" spans="1:16" ht="12.75">
      <c r="A171" t="s">
        <v>49</v>
      </c>
      <c s="34" t="s">
        <v>194</v>
      </c>
      <c s="34" t="s">
        <v>195</v>
      </c>
      <c s="35" t="s">
        <v>51</v>
      </c>
      <c s="6" t="s">
        <v>196</v>
      </c>
      <c s="36" t="s">
        <v>65</v>
      </c>
      <c s="37">
        <v>2</v>
      </c>
      <c s="36">
        <v>0</v>
      </c>
      <c s="36">
        <f>ROUND(G171*H171,6)</f>
      </c>
      <c r="L171" s="38">
        <v>0</v>
      </c>
      <c s="32">
        <f>ROUND(ROUND(L171,2)*ROUND(G171,3),2)</f>
      </c>
      <c s="36" t="s">
        <v>54</v>
      </c>
      <c>
        <f>(M171*21)/100</f>
      </c>
      <c t="s">
        <v>27</v>
      </c>
    </row>
    <row r="172" spans="1:5" ht="12.75">
      <c r="A172" s="35" t="s">
        <v>55</v>
      </c>
      <c r="E172" s="39" t="s">
        <v>56</v>
      </c>
    </row>
    <row r="173" spans="1:5" ht="12.75">
      <c r="A173" s="35" t="s">
        <v>57</v>
      </c>
      <c r="E173" s="40" t="s">
        <v>58</v>
      </c>
    </row>
    <row r="174" spans="1:5" ht="12.75">
      <c r="A174" t="s">
        <v>59</v>
      </c>
      <c r="E174" s="39" t="s">
        <v>60</v>
      </c>
    </row>
    <row r="175" spans="1:16" ht="12.75">
      <c r="A175" t="s">
        <v>49</v>
      </c>
      <c s="34" t="s">
        <v>194</v>
      </c>
      <c s="34" t="s">
        <v>197</v>
      </c>
      <c s="35" t="s">
        <v>51</v>
      </c>
      <c s="6" t="s">
        <v>198</v>
      </c>
      <c s="36" t="s">
        <v>183</v>
      </c>
      <c s="37">
        <v>1.6</v>
      </c>
      <c s="36">
        <v>0</v>
      </c>
      <c s="36">
        <f>ROUND(G175*H175,6)</f>
      </c>
      <c r="L175" s="38">
        <v>0</v>
      </c>
      <c s="32">
        <f>ROUND(ROUND(L175,2)*ROUND(G175,3),2)</f>
      </c>
      <c s="36" t="s">
        <v>54</v>
      </c>
      <c>
        <f>(M175*21)/100</f>
      </c>
      <c t="s">
        <v>27</v>
      </c>
    </row>
    <row r="176" spans="1:5" ht="12.75">
      <c r="A176" s="35" t="s">
        <v>55</v>
      </c>
      <c r="E176" s="39" t="s">
        <v>56</v>
      </c>
    </row>
    <row r="177" spans="1:5" ht="12.75">
      <c r="A177" s="35" t="s">
        <v>57</v>
      </c>
      <c r="E177" s="40" t="s">
        <v>58</v>
      </c>
    </row>
    <row r="178" spans="1:5" ht="12.75">
      <c r="A178" t="s">
        <v>59</v>
      </c>
      <c r="E178" s="39" t="s">
        <v>60</v>
      </c>
    </row>
    <row r="179" spans="1:16" ht="12.75">
      <c r="A179" t="s">
        <v>49</v>
      </c>
      <c s="34" t="s">
        <v>194</v>
      </c>
      <c s="34" t="s">
        <v>199</v>
      </c>
      <c s="35" t="s">
        <v>51</v>
      </c>
      <c s="6" t="s">
        <v>200</v>
      </c>
      <c s="36" t="s">
        <v>183</v>
      </c>
      <c s="37">
        <v>2</v>
      </c>
      <c s="36">
        <v>0</v>
      </c>
      <c s="36">
        <f>ROUND(G179*H179,6)</f>
      </c>
      <c r="L179" s="38">
        <v>0</v>
      </c>
      <c s="32">
        <f>ROUND(ROUND(L179,2)*ROUND(G179,3),2)</f>
      </c>
      <c s="36" t="s">
        <v>54</v>
      </c>
      <c>
        <f>(M179*21)/100</f>
      </c>
      <c t="s">
        <v>27</v>
      </c>
    </row>
    <row r="180" spans="1:5" ht="12.75">
      <c r="A180" s="35" t="s">
        <v>55</v>
      </c>
      <c r="E180" s="39" t="s">
        <v>56</v>
      </c>
    </row>
    <row r="181" spans="1:5" ht="12.75">
      <c r="A181" s="35" t="s">
        <v>57</v>
      </c>
      <c r="E181" s="40" t="s">
        <v>58</v>
      </c>
    </row>
    <row r="182" spans="1:5" ht="12.75">
      <c r="A182" t="s">
        <v>59</v>
      </c>
      <c r="E182" s="39" t="s">
        <v>60</v>
      </c>
    </row>
    <row r="183" spans="1:16" ht="12.75">
      <c r="A183" t="s">
        <v>49</v>
      </c>
      <c s="34" t="s">
        <v>201</v>
      </c>
      <c s="34" t="s">
        <v>202</v>
      </c>
      <c s="35" t="s">
        <v>51</v>
      </c>
      <c s="6" t="s">
        <v>203</v>
      </c>
      <c s="36" t="s">
        <v>53</v>
      </c>
      <c s="37">
        <v>125</v>
      </c>
      <c s="36">
        <v>0</v>
      </c>
      <c s="36">
        <f>ROUND(G183*H183,6)</f>
      </c>
      <c r="L183" s="38">
        <v>0</v>
      </c>
      <c s="32">
        <f>ROUND(ROUND(L183,2)*ROUND(G183,3),2)</f>
      </c>
      <c s="36" t="s">
        <v>54</v>
      </c>
      <c>
        <f>(M183*21)/100</f>
      </c>
      <c t="s">
        <v>27</v>
      </c>
    </row>
    <row r="184" spans="1:5" ht="12.75">
      <c r="A184" s="35" t="s">
        <v>55</v>
      </c>
      <c r="E184" s="39" t="s">
        <v>56</v>
      </c>
    </row>
    <row r="185" spans="1:5" ht="12.75">
      <c r="A185" s="35" t="s">
        <v>57</v>
      </c>
      <c r="E185" s="40" t="s">
        <v>58</v>
      </c>
    </row>
    <row r="186" spans="1:5" ht="12.75">
      <c r="A186" t="s">
        <v>59</v>
      </c>
      <c r="E186" s="39" t="s">
        <v>60</v>
      </c>
    </row>
    <row r="187" spans="1:16" ht="12.75">
      <c r="A187" t="s">
        <v>49</v>
      </c>
      <c s="34" t="s">
        <v>201</v>
      </c>
      <c s="34" t="s">
        <v>204</v>
      </c>
      <c s="35" t="s">
        <v>51</v>
      </c>
      <c s="6" t="s">
        <v>205</v>
      </c>
      <c s="36" t="s">
        <v>183</v>
      </c>
      <c s="37">
        <v>1.6</v>
      </c>
      <c s="36">
        <v>0</v>
      </c>
      <c s="36">
        <f>ROUND(G187*H187,6)</f>
      </c>
      <c r="L187" s="38">
        <v>0</v>
      </c>
      <c s="32">
        <f>ROUND(ROUND(L187,2)*ROUND(G187,3),2)</f>
      </c>
      <c s="36" t="s">
        <v>54</v>
      </c>
      <c>
        <f>(M187*21)/100</f>
      </c>
      <c t="s">
        <v>27</v>
      </c>
    </row>
    <row r="188" spans="1:5" ht="12.75">
      <c r="A188" s="35" t="s">
        <v>55</v>
      </c>
      <c r="E188" s="39" t="s">
        <v>56</v>
      </c>
    </row>
    <row r="189" spans="1:5" ht="12.75">
      <c r="A189" s="35" t="s">
        <v>57</v>
      </c>
      <c r="E189" s="40" t="s">
        <v>58</v>
      </c>
    </row>
    <row r="190" spans="1:5" ht="12.75">
      <c r="A190" t="s">
        <v>59</v>
      </c>
      <c r="E190" s="39" t="s">
        <v>60</v>
      </c>
    </row>
    <row r="191" spans="1:16" ht="12.75">
      <c r="A191" t="s">
        <v>49</v>
      </c>
      <c s="34" t="s">
        <v>206</v>
      </c>
      <c s="34" t="s">
        <v>207</v>
      </c>
      <c s="35" t="s">
        <v>51</v>
      </c>
      <c s="6" t="s">
        <v>208</v>
      </c>
      <c s="36" t="s">
        <v>209</v>
      </c>
      <c s="37">
        <v>0.075</v>
      </c>
      <c s="36">
        <v>0</v>
      </c>
      <c s="36">
        <f>ROUND(G191*H191,6)</f>
      </c>
      <c r="L191" s="38">
        <v>0</v>
      </c>
      <c s="32">
        <f>ROUND(ROUND(L191,2)*ROUND(G191,3),2)</f>
      </c>
      <c s="36" t="s">
        <v>54</v>
      </c>
      <c>
        <f>(M191*21)/100</f>
      </c>
      <c t="s">
        <v>27</v>
      </c>
    </row>
    <row r="192" spans="1:5" ht="12.75">
      <c r="A192" s="35" t="s">
        <v>55</v>
      </c>
      <c r="E192" s="39" t="s">
        <v>56</v>
      </c>
    </row>
    <row r="193" spans="1:5" ht="12.75">
      <c r="A193" s="35" t="s">
        <v>57</v>
      </c>
      <c r="E193" s="40" t="s">
        <v>58</v>
      </c>
    </row>
    <row r="194" spans="1:5" ht="12.75">
      <c r="A194" t="s">
        <v>59</v>
      </c>
      <c r="E194" s="39" t="s">
        <v>60</v>
      </c>
    </row>
    <row r="195" spans="1:16" ht="25.5">
      <c r="A195" t="s">
        <v>49</v>
      </c>
      <c s="34" t="s">
        <v>210</v>
      </c>
      <c s="34" t="s">
        <v>211</v>
      </c>
      <c s="35" t="s">
        <v>51</v>
      </c>
      <c s="6" t="s">
        <v>212</v>
      </c>
      <c s="36" t="s">
        <v>53</v>
      </c>
      <c s="37">
        <v>15</v>
      </c>
      <c s="36">
        <v>0</v>
      </c>
      <c s="36">
        <f>ROUND(G195*H195,6)</f>
      </c>
      <c r="L195" s="38">
        <v>0</v>
      </c>
      <c s="32">
        <f>ROUND(ROUND(L195,2)*ROUND(G195,3),2)</f>
      </c>
      <c s="36" t="s">
        <v>54</v>
      </c>
      <c>
        <f>(M195*21)/100</f>
      </c>
      <c t="s">
        <v>27</v>
      </c>
    </row>
    <row r="196" spans="1:5" ht="12.75">
      <c r="A196" s="35" t="s">
        <v>55</v>
      </c>
      <c r="E196" s="39" t="s">
        <v>56</v>
      </c>
    </row>
    <row r="197" spans="1:5" ht="12.75">
      <c r="A197" s="35" t="s">
        <v>57</v>
      </c>
      <c r="E197" s="40" t="s">
        <v>58</v>
      </c>
    </row>
    <row r="198" spans="1:5" ht="12.75">
      <c r="A198" t="s">
        <v>59</v>
      </c>
      <c r="E198" s="39" t="s">
        <v>60</v>
      </c>
    </row>
    <row r="199" spans="1:16" ht="25.5">
      <c r="A199" t="s">
        <v>49</v>
      </c>
      <c s="34" t="s">
        <v>213</v>
      </c>
      <c s="34" t="s">
        <v>214</v>
      </c>
      <c s="35" t="s">
        <v>51</v>
      </c>
      <c s="6" t="s">
        <v>215</v>
      </c>
      <c s="36" t="s">
        <v>65</v>
      </c>
      <c s="37">
        <v>8</v>
      </c>
      <c s="36">
        <v>0</v>
      </c>
      <c s="36">
        <f>ROUND(G199*H199,6)</f>
      </c>
      <c r="L199" s="38">
        <v>0</v>
      </c>
      <c s="32">
        <f>ROUND(ROUND(L199,2)*ROUND(G199,3),2)</f>
      </c>
      <c s="36" t="s">
        <v>54</v>
      </c>
      <c>
        <f>(M199*21)/100</f>
      </c>
      <c t="s">
        <v>27</v>
      </c>
    </row>
    <row r="200" spans="1:5" ht="12.75">
      <c r="A200" s="35" t="s">
        <v>55</v>
      </c>
      <c r="E200" s="39" t="s">
        <v>56</v>
      </c>
    </row>
    <row r="201" spans="1:5" ht="12.75">
      <c r="A201" s="35" t="s">
        <v>57</v>
      </c>
      <c r="E201" s="40" t="s">
        <v>58</v>
      </c>
    </row>
    <row r="202" spans="1:5" ht="12.75">
      <c r="A202" t="s">
        <v>59</v>
      </c>
      <c r="E202" s="39" t="s">
        <v>60</v>
      </c>
    </row>
    <row r="203" spans="1:16" ht="12.75">
      <c r="A203" t="s">
        <v>49</v>
      </c>
      <c s="34" t="s">
        <v>216</v>
      </c>
      <c s="34" t="s">
        <v>217</v>
      </c>
      <c s="35" t="s">
        <v>51</v>
      </c>
      <c s="6" t="s">
        <v>218</v>
      </c>
      <c s="36" t="s">
        <v>65</v>
      </c>
      <c s="37">
        <v>5</v>
      </c>
      <c s="36">
        <v>0</v>
      </c>
      <c s="36">
        <f>ROUND(G203*H203,6)</f>
      </c>
      <c r="L203" s="38">
        <v>0</v>
      </c>
      <c s="32">
        <f>ROUND(ROUND(L203,2)*ROUND(G203,3),2)</f>
      </c>
      <c s="36" t="s">
        <v>54</v>
      </c>
      <c>
        <f>(M203*21)/100</f>
      </c>
      <c t="s">
        <v>27</v>
      </c>
    </row>
    <row r="204" spans="1:5" ht="12.75">
      <c r="A204" s="35" t="s">
        <v>55</v>
      </c>
      <c r="E204" s="39" t="s">
        <v>56</v>
      </c>
    </row>
    <row r="205" spans="1:5" ht="12.75">
      <c r="A205" s="35" t="s">
        <v>57</v>
      </c>
      <c r="E205" s="40" t="s">
        <v>58</v>
      </c>
    </row>
    <row r="206" spans="1:5" ht="12.75">
      <c r="A206" t="s">
        <v>59</v>
      </c>
      <c r="E206" s="39" t="s">
        <v>60</v>
      </c>
    </row>
    <row r="207" spans="1:16" ht="12.75">
      <c r="A207" t="s">
        <v>49</v>
      </c>
      <c s="34" t="s">
        <v>219</v>
      </c>
      <c s="34" t="s">
        <v>220</v>
      </c>
      <c s="35" t="s">
        <v>51</v>
      </c>
      <c s="6" t="s">
        <v>221</v>
      </c>
      <c s="36" t="s">
        <v>65</v>
      </c>
      <c s="37">
        <v>5</v>
      </c>
      <c s="36">
        <v>0</v>
      </c>
      <c s="36">
        <f>ROUND(G207*H207,6)</f>
      </c>
      <c r="L207" s="38">
        <v>0</v>
      </c>
      <c s="32">
        <f>ROUND(ROUND(L207,2)*ROUND(G207,3),2)</f>
      </c>
      <c s="36" t="s">
        <v>54</v>
      </c>
      <c>
        <f>(M207*21)/100</f>
      </c>
      <c t="s">
        <v>27</v>
      </c>
    </row>
    <row r="208" spans="1:5" ht="12.75">
      <c r="A208" s="35" t="s">
        <v>55</v>
      </c>
      <c r="E208" s="39" t="s">
        <v>56</v>
      </c>
    </row>
    <row r="209" spans="1:5" ht="12.75">
      <c r="A209" s="35" t="s">
        <v>57</v>
      </c>
      <c r="E209" s="40" t="s">
        <v>58</v>
      </c>
    </row>
    <row r="210" spans="1:5" ht="12.75">
      <c r="A210" t="s">
        <v>59</v>
      </c>
      <c r="E210" s="39" t="s">
        <v>60</v>
      </c>
    </row>
    <row r="211" spans="1:16" ht="12.75">
      <c r="A211" t="s">
        <v>49</v>
      </c>
      <c s="34" t="s">
        <v>222</v>
      </c>
      <c s="34" t="s">
        <v>223</v>
      </c>
      <c s="35" t="s">
        <v>51</v>
      </c>
      <c s="6" t="s">
        <v>224</v>
      </c>
      <c s="36" t="s">
        <v>53</v>
      </c>
      <c s="37">
        <v>100</v>
      </c>
      <c s="36">
        <v>0</v>
      </c>
      <c s="36">
        <f>ROUND(G211*H211,6)</f>
      </c>
      <c r="L211" s="38">
        <v>0</v>
      </c>
      <c s="32">
        <f>ROUND(ROUND(L211,2)*ROUND(G211,3),2)</f>
      </c>
      <c s="36" t="s">
        <v>54</v>
      </c>
      <c>
        <f>(M211*21)/100</f>
      </c>
      <c t="s">
        <v>27</v>
      </c>
    </row>
    <row r="212" spans="1:5" ht="12.75">
      <c r="A212" s="35" t="s">
        <v>55</v>
      </c>
      <c r="E212" s="39" t="s">
        <v>56</v>
      </c>
    </row>
    <row r="213" spans="1:5" ht="12.75">
      <c r="A213" s="35" t="s">
        <v>57</v>
      </c>
      <c r="E213" s="40" t="s">
        <v>58</v>
      </c>
    </row>
    <row r="214" spans="1:5" ht="12.75">
      <c r="A214" t="s">
        <v>59</v>
      </c>
      <c r="E214" s="39" t="s">
        <v>60</v>
      </c>
    </row>
    <row r="215" spans="1:16" ht="12.75">
      <c r="A215" t="s">
        <v>49</v>
      </c>
      <c s="34" t="s">
        <v>225</v>
      </c>
      <c s="34" t="s">
        <v>226</v>
      </c>
      <c s="35" t="s">
        <v>51</v>
      </c>
      <c s="6" t="s">
        <v>227</v>
      </c>
      <c s="36" t="s">
        <v>53</v>
      </c>
      <c s="37">
        <v>100</v>
      </c>
      <c s="36">
        <v>0</v>
      </c>
      <c s="36">
        <f>ROUND(G215*H215,6)</f>
      </c>
      <c r="L215" s="38">
        <v>0</v>
      </c>
      <c s="32">
        <f>ROUND(ROUND(L215,2)*ROUND(G215,3),2)</f>
      </c>
      <c s="36" t="s">
        <v>54</v>
      </c>
      <c>
        <f>(M215*21)/100</f>
      </c>
      <c t="s">
        <v>27</v>
      </c>
    </row>
    <row r="216" spans="1:5" ht="12.75">
      <c r="A216" s="35" t="s">
        <v>55</v>
      </c>
      <c r="E216" s="39" t="s">
        <v>56</v>
      </c>
    </row>
    <row r="217" spans="1:5" ht="12.75">
      <c r="A217" s="35" t="s">
        <v>57</v>
      </c>
      <c r="E217" s="40" t="s">
        <v>58</v>
      </c>
    </row>
    <row r="218" spans="1:5" ht="12.75">
      <c r="A218" t="s">
        <v>59</v>
      </c>
      <c r="E218" s="39" t="s">
        <v>60</v>
      </c>
    </row>
    <row r="219" spans="1:16" ht="12.75">
      <c r="A219" t="s">
        <v>49</v>
      </c>
      <c s="34" t="s">
        <v>228</v>
      </c>
      <c s="34" t="s">
        <v>229</v>
      </c>
      <c s="35" t="s">
        <v>51</v>
      </c>
      <c s="6" t="s">
        <v>230</v>
      </c>
      <c s="36" t="s">
        <v>65</v>
      </c>
      <c s="37">
        <v>8</v>
      </c>
      <c s="36">
        <v>0</v>
      </c>
      <c s="36">
        <f>ROUND(G219*H219,6)</f>
      </c>
      <c r="L219" s="38">
        <v>0</v>
      </c>
      <c s="32">
        <f>ROUND(ROUND(L219,2)*ROUND(G219,3),2)</f>
      </c>
      <c s="36" t="s">
        <v>54</v>
      </c>
      <c>
        <f>(M219*21)/100</f>
      </c>
      <c t="s">
        <v>27</v>
      </c>
    </row>
    <row r="220" spans="1:5" ht="12.75">
      <c r="A220" s="35" t="s">
        <v>55</v>
      </c>
      <c r="E220" s="39" t="s">
        <v>56</v>
      </c>
    </row>
    <row r="221" spans="1:5" ht="12.75">
      <c r="A221" s="35" t="s">
        <v>57</v>
      </c>
      <c r="E221" s="40" t="s">
        <v>58</v>
      </c>
    </row>
    <row r="222" spans="1:5" ht="12.75">
      <c r="A222" t="s">
        <v>59</v>
      </c>
      <c r="E222" s="39" t="s">
        <v>60</v>
      </c>
    </row>
    <row r="223" spans="1:16" ht="12.75">
      <c r="A223" t="s">
        <v>49</v>
      </c>
      <c s="34" t="s">
        <v>231</v>
      </c>
      <c s="34" t="s">
        <v>232</v>
      </c>
      <c s="35" t="s">
        <v>51</v>
      </c>
      <c s="6" t="s">
        <v>233</v>
      </c>
      <c s="36" t="s">
        <v>65</v>
      </c>
      <c s="37">
        <v>8</v>
      </c>
      <c s="36">
        <v>0</v>
      </c>
      <c s="36">
        <f>ROUND(G223*H223,6)</f>
      </c>
      <c r="L223" s="38">
        <v>0</v>
      </c>
      <c s="32">
        <f>ROUND(ROUND(L223,2)*ROUND(G223,3),2)</f>
      </c>
      <c s="36" t="s">
        <v>54</v>
      </c>
      <c>
        <f>(M223*21)/100</f>
      </c>
      <c t="s">
        <v>27</v>
      </c>
    </row>
    <row r="224" spans="1:5" ht="12.75">
      <c r="A224" s="35" t="s">
        <v>55</v>
      </c>
      <c r="E224" s="39" t="s">
        <v>56</v>
      </c>
    </row>
    <row r="225" spans="1:5" ht="12.75">
      <c r="A225" s="35" t="s">
        <v>57</v>
      </c>
      <c r="E225" s="40" t="s">
        <v>58</v>
      </c>
    </row>
    <row r="226" spans="1:5" ht="12.75">
      <c r="A226" t="s">
        <v>59</v>
      </c>
      <c r="E226" s="39" t="s">
        <v>60</v>
      </c>
    </row>
    <row r="227" spans="1:16" ht="25.5">
      <c r="A227" t="s">
        <v>49</v>
      </c>
      <c s="34" t="s">
        <v>234</v>
      </c>
      <c s="34" t="s">
        <v>235</v>
      </c>
      <c s="35" t="s">
        <v>51</v>
      </c>
      <c s="6" t="s">
        <v>236</v>
      </c>
      <c s="36" t="s">
        <v>237</v>
      </c>
      <c s="37">
        <v>5</v>
      </c>
      <c s="36">
        <v>0</v>
      </c>
      <c s="36">
        <f>ROUND(G227*H227,6)</f>
      </c>
      <c r="L227" s="38">
        <v>0</v>
      </c>
      <c s="32">
        <f>ROUND(ROUND(L227,2)*ROUND(G227,3),2)</f>
      </c>
      <c s="36" t="s">
        <v>54</v>
      </c>
      <c>
        <f>(M227*21)/100</f>
      </c>
      <c t="s">
        <v>27</v>
      </c>
    </row>
    <row r="228" spans="1:5" ht="12.75">
      <c r="A228" s="35" t="s">
        <v>55</v>
      </c>
      <c r="E228" s="39" t="s">
        <v>56</v>
      </c>
    </row>
    <row r="229" spans="1:5" ht="12.75">
      <c r="A229" s="35" t="s">
        <v>57</v>
      </c>
      <c r="E229" s="40" t="s">
        <v>58</v>
      </c>
    </row>
    <row r="230" spans="1:5" ht="12.75">
      <c r="A230" t="s">
        <v>59</v>
      </c>
      <c r="E230" s="39" t="s">
        <v>60</v>
      </c>
    </row>
    <row r="231" spans="1:13" ht="12.75">
      <c r="A231" t="s">
        <v>46</v>
      </c>
      <c r="C231" s="31" t="s">
        <v>26</v>
      </c>
      <c r="E231" s="33" t="s">
        <v>238</v>
      </c>
      <c r="J231" s="32">
        <f>0</f>
      </c>
      <c s="32">
        <f>0</f>
      </c>
      <c s="32">
        <f>0+L232+L236+L240+L244+L248+L252</f>
      </c>
      <c s="32">
        <f>0+M232+M236+M240+M244+M248+M252</f>
      </c>
    </row>
    <row r="232" spans="1:16" ht="12.75">
      <c r="A232" t="s">
        <v>49</v>
      </c>
      <c s="34" t="s">
        <v>239</v>
      </c>
      <c s="34" t="s">
        <v>240</v>
      </c>
      <c s="35" t="s">
        <v>51</v>
      </c>
      <c s="6" t="s">
        <v>241</v>
      </c>
      <c s="36" t="s">
        <v>53</v>
      </c>
      <c s="37">
        <v>3720</v>
      </c>
      <c s="36">
        <v>0</v>
      </c>
      <c s="36">
        <f>ROUND(G232*H232,6)</f>
      </c>
      <c r="L232" s="38">
        <v>0</v>
      </c>
      <c s="32">
        <f>ROUND(ROUND(L232,2)*ROUND(G232,3),2)</f>
      </c>
      <c s="36" t="s">
        <v>54</v>
      </c>
      <c>
        <f>(M232*21)/100</f>
      </c>
      <c t="s">
        <v>27</v>
      </c>
    </row>
    <row r="233" spans="1:5" ht="12.75">
      <c r="A233" s="35" t="s">
        <v>55</v>
      </c>
      <c r="E233" s="39" t="s">
        <v>56</v>
      </c>
    </row>
    <row r="234" spans="1:5" ht="12.75">
      <c r="A234" s="35" t="s">
        <v>57</v>
      </c>
      <c r="E234" s="40" t="s">
        <v>58</v>
      </c>
    </row>
    <row r="235" spans="1:5" ht="12.75">
      <c r="A235" t="s">
        <v>59</v>
      </c>
      <c r="E235" s="39" t="s">
        <v>60</v>
      </c>
    </row>
    <row r="236" spans="1:16" ht="12.75">
      <c r="A236" t="s">
        <v>49</v>
      </c>
      <c s="34" t="s">
        <v>242</v>
      </c>
      <c s="34" t="s">
        <v>243</v>
      </c>
      <c s="35" t="s">
        <v>51</v>
      </c>
      <c s="6" t="s">
        <v>244</v>
      </c>
      <c s="36" t="s">
        <v>53</v>
      </c>
      <c s="37">
        <v>3720</v>
      </c>
      <c s="36">
        <v>0</v>
      </c>
      <c s="36">
        <f>ROUND(G236*H236,6)</f>
      </c>
      <c r="L236" s="38">
        <v>0</v>
      </c>
      <c s="32">
        <f>ROUND(ROUND(L236,2)*ROUND(G236,3),2)</f>
      </c>
      <c s="36" t="s">
        <v>54</v>
      </c>
      <c>
        <f>(M236*21)/100</f>
      </c>
      <c t="s">
        <v>27</v>
      </c>
    </row>
    <row r="237" spans="1:5" ht="12.75">
      <c r="A237" s="35" t="s">
        <v>55</v>
      </c>
      <c r="E237" s="39" t="s">
        <v>56</v>
      </c>
    </row>
    <row r="238" spans="1:5" ht="12.75">
      <c r="A238" s="35" t="s">
        <v>57</v>
      </c>
      <c r="E238" s="40" t="s">
        <v>58</v>
      </c>
    </row>
    <row r="239" spans="1:5" ht="12.75">
      <c r="A239" t="s">
        <v>59</v>
      </c>
      <c r="E239" s="39" t="s">
        <v>60</v>
      </c>
    </row>
    <row r="240" spans="1:16" ht="12.75">
      <c r="A240" t="s">
        <v>49</v>
      </c>
      <c s="34" t="s">
        <v>245</v>
      </c>
      <c s="34" t="s">
        <v>246</v>
      </c>
      <c s="35" t="s">
        <v>51</v>
      </c>
      <c s="6" t="s">
        <v>247</v>
      </c>
      <c s="36" t="s">
        <v>53</v>
      </c>
      <c s="37">
        <v>3720</v>
      </c>
      <c s="36">
        <v>0</v>
      </c>
      <c s="36">
        <f>ROUND(G240*H240,6)</f>
      </c>
      <c r="L240" s="38">
        <v>0</v>
      </c>
      <c s="32">
        <f>ROUND(ROUND(L240,2)*ROUND(G240,3),2)</f>
      </c>
      <c s="36" t="s">
        <v>54</v>
      </c>
      <c>
        <f>(M240*21)/100</f>
      </c>
      <c t="s">
        <v>27</v>
      </c>
    </row>
    <row r="241" spans="1:5" ht="12.75">
      <c r="A241" s="35" t="s">
        <v>55</v>
      </c>
      <c r="E241" s="39" t="s">
        <v>56</v>
      </c>
    </row>
    <row r="242" spans="1:5" ht="12.75">
      <c r="A242" s="35" t="s">
        <v>57</v>
      </c>
      <c r="E242" s="40" t="s">
        <v>58</v>
      </c>
    </row>
    <row r="243" spans="1:5" ht="12.75">
      <c r="A243" t="s">
        <v>59</v>
      </c>
      <c r="E243" s="39" t="s">
        <v>60</v>
      </c>
    </row>
    <row r="244" spans="1:16" ht="12.75">
      <c r="A244" t="s">
        <v>49</v>
      </c>
      <c s="34" t="s">
        <v>248</v>
      </c>
      <c s="34" t="s">
        <v>249</v>
      </c>
      <c s="35" t="s">
        <v>51</v>
      </c>
      <c s="6" t="s">
        <v>250</v>
      </c>
      <c s="36" t="s">
        <v>251</v>
      </c>
      <c s="37">
        <v>2</v>
      </c>
      <c s="36">
        <v>0</v>
      </c>
      <c s="36">
        <f>ROUND(G244*H244,6)</f>
      </c>
      <c r="L244" s="38">
        <v>0</v>
      </c>
      <c s="32">
        <f>ROUND(ROUND(L244,2)*ROUND(G244,3),2)</f>
      </c>
      <c s="36" t="s">
        <v>54</v>
      </c>
      <c>
        <f>(M244*21)/100</f>
      </c>
      <c t="s">
        <v>27</v>
      </c>
    </row>
    <row r="245" spans="1:5" ht="12.75">
      <c r="A245" s="35" t="s">
        <v>55</v>
      </c>
      <c r="E245" s="39" t="s">
        <v>56</v>
      </c>
    </row>
    <row r="246" spans="1:5" ht="12.75">
      <c r="A246" s="35" t="s">
        <v>57</v>
      </c>
      <c r="E246" s="40" t="s">
        <v>58</v>
      </c>
    </row>
    <row r="247" spans="1:5" ht="12.75">
      <c r="A247" t="s">
        <v>59</v>
      </c>
      <c r="E247" s="39" t="s">
        <v>60</v>
      </c>
    </row>
    <row r="248" spans="1:16" ht="12.75">
      <c r="A248" t="s">
        <v>49</v>
      </c>
      <c s="34" t="s">
        <v>252</v>
      </c>
      <c s="34" t="s">
        <v>253</v>
      </c>
      <c s="35" t="s">
        <v>51</v>
      </c>
      <c s="6" t="s">
        <v>254</v>
      </c>
      <c s="36" t="s">
        <v>65</v>
      </c>
      <c s="37">
        <v>4</v>
      </c>
      <c s="36">
        <v>0</v>
      </c>
      <c s="36">
        <f>ROUND(G248*H248,6)</f>
      </c>
      <c r="L248" s="38">
        <v>0</v>
      </c>
      <c s="32">
        <f>ROUND(ROUND(L248,2)*ROUND(G248,3),2)</f>
      </c>
      <c s="36" t="s">
        <v>54</v>
      </c>
      <c>
        <f>(M248*21)/100</f>
      </c>
      <c t="s">
        <v>27</v>
      </c>
    </row>
    <row r="249" spans="1:5" ht="12.75">
      <c r="A249" s="35" t="s">
        <v>55</v>
      </c>
      <c r="E249" s="39" t="s">
        <v>56</v>
      </c>
    </row>
    <row r="250" spans="1:5" ht="12.75">
      <c r="A250" s="35" t="s">
        <v>57</v>
      </c>
      <c r="E250" s="40" t="s">
        <v>58</v>
      </c>
    </row>
    <row r="251" spans="1:5" ht="12.75">
      <c r="A251" t="s">
        <v>59</v>
      </c>
      <c r="E251" s="39" t="s">
        <v>60</v>
      </c>
    </row>
    <row r="252" spans="1:16" ht="12.75">
      <c r="A252" t="s">
        <v>49</v>
      </c>
      <c s="34" t="s">
        <v>255</v>
      </c>
      <c s="34" t="s">
        <v>256</v>
      </c>
      <c s="35" t="s">
        <v>51</v>
      </c>
      <c s="6" t="s">
        <v>257</v>
      </c>
      <c s="36" t="s">
        <v>65</v>
      </c>
      <c s="37">
        <v>4</v>
      </c>
      <c s="36">
        <v>0</v>
      </c>
      <c s="36">
        <f>ROUND(G252*H252,6)</f>
      </c>
      <c r="L252" s="38">
        <v>0</v>
      </c>
      <c s="32">
        <f>ROUND(ROUND(L252,2)*ROUND(G252,3),2)</f>
      </c>
      <c s="36" t="s">
        <v>54</v>
      </c>
      <c>
        <f>(M252*21)/100</f>
      </c>
      <c t="s">
        <v>27</v>
      </c>
    </row>
    <row r="253" spans="1:5" ht="12.75">
      <c r="A253" s="35" t="s">
        <v>55</v>
      </c>
      <c r="E253" s="39" t="s">
        <v>56</v>
      </c>
    </row>
    <row r="254" spans="1:5" ht="12.75">
      <c r="A254" s="35" t="s">
        <v>57</v>
      </c>
      <c r="E254" s="40" t="s">
        <v>58</v>
      </c>
    </row>
    <row r="255" spans="1:5" ht="12.75">
      <c r="A255" t="s">
        <v>59</v>
      </c>
      <c r="E255" s="39" t="s">
        <v>60</v>
      </c>
    </row>
    <row r="256" spans="1:13" ht="12.75">
      <c r="A256" t="s">
        <v>46</v>
      </c>
      <c r="C256" s="31" t="s">
        <v>66</v>
      </c>
      <c r="E256" s="33" t="s">
        <v>258</v>
      </c>
      <c r="J256" s="32">
        <f>0</f>
      </c>
      <c s="32">
        <f>0</f>
      </c>
      <c s="32">
        <f>0+L257+L261+L265+L269+L273+L277+L281+L285+L289+L293+L297+L301</f>
      </c>
      <c s="32">
        <f>0+M257+M261+M265+M269+M273+M277+M281+M285+M289+M293+M297+M301</f>
      </c>
    </row>
    <row r="257" spans="1:16" ht="12.75">
      <c r="A257" t="s">
        <v>49</v>
      </c>
      <c s="34" t="s">
        <v>259</v>
      </c>
      <c s="34" t="s">
        <v>260</v>
      </c>
      <c s="35" t="s">
        <v>51</v>
      </c>
      <c s="6" t="s">
        <v>261</v>
      </c>
      <c s="36" t="s">
        <v>262</v>
      </c>
      <c s="37">
        <v>1.9</v>
      </c>
      <c s="36">
        <v>0</v>
      </c>
      <c s="36">
        <f>ROUND(G257*H257,6)</f>
      </c>
      <c r="L257" s="38">
        <v>0</v>
      </c>
      <c s="32">
        <f>ROUND(ROUND(L257,2)*ROUND(G257,3),2)</f>
      </c>
      <c s="36" t="s">
        <v>72</v>
      </c>
      <c>
        <f>(M257*21)/100</f>
      </c>
      <c t="s">
        <v>27</v>
      </c>
    </row>
    <row r="258" spans="1:5" ht="12.75">
      <c r="A258" s="35" t="s">
        <v>55</v>
      </c>
      <c r="E258" s="39" t="s">
        <v>56</v>
      </c>
    </row>
    <row r="259" spans="1:5" ht="12.75">
      <c r="A259" s="35" t="s">
        <v>57</v>
      </c>
      <c r="E259" s="40" t="s">
        <v>58</v>
      </c>
    </row>
    <row r="260" spans="1:5" ht="63.75">
      <c r="A260" t="s">
        <v>59</v>
      </c>
      <c r="E260" s="39" t="s">
        <v>263</v>
      </c>
    </row>
    <row r="261" spans="1:16" ht="25.5">
      <c r="A261" t="s">
        <v>49</v>
      </c>
      <c s="34" t="s">
        <v>264</v>
      </c>
      <c s="34" t="s">
        <v>265</v>
      </c>
      <c s="35" t="s">
        <v>51</v>
      </c>
      <c s="6" t="s">
        <v>266</v>
      </c>
      <c s="36" t="s">
        <v>65</v>
      </c>
      <c s="37">
        <v>5</v>
      </c>
      <c s="36">
        <v>0</v>
      </c>
      <c s="36">
        <f>ROUND(G261*H261,6)</f>
      </c>
      <c r="L261" s="38">
        <v>0</v>
      </c>
      <c s="32">
        <f>ROUND(ROUND(L261,2)*ROUND(G261,3),2)</f>
      </c>
      <c s="36" t="s">
        <v>54</v>
      </c>
      <c>
        <f>(M261*21)/100</f>
      </c>
      <c t="s">
        <v>27</v>
      </c>
    </row>
    <row r="262" spans="1:5" ht="12.75">
      <c r="A262" s="35" t="s">
        <v>55</v>
      </c>
      <c r="E262" s="39" t="s">
        <v>56</v>
      </c>
    </row>
    <row r="263" spans="1:5" ht="12.75">
      <c r="A263" s="35" t="s">
        <v>57</v>
      </c>
      <c r="E263" s="40" t="s">
        <v>58</v>
      </c>
    </row>
    <row r="264" spans="1:5" ht="12.75">
      <c r="A264" t="s">
        <v>59</v>
      </c>
      <c r="E264" s="39" t="s">
        <v>60</v>
      </c>
    </row>
    <row r="265" spans="1:16" ht="12.75">
      <c r="A265" t="s">
        <v>49</v>
      </c>
      <c s="34" t="s">
        <v>267</v>
      </c>
      <c s="34" t="s">
        <v>268</v>
      </c>
      <c s="35" t="s">
        <v>51</v>
      </c>
      <c s="6" t="s">
        <v>269</v>
      </c>
      <c s="36" t="s">
        <v>270</v>
      </c>
      <c s="37">
        <v>1</v>
      </c>
      <c s="36">
        <v>0</v>
      </c>
      <c s="36">
        <f>ROUND(G265*H265,6)</f>
      </c>
      <c r="L265" s="38">
        <v>0</v>
      </c>
      <c s="32">
        <f>ROUND(ROUND(L265,2)*ROUND(G265,3),2)</f>
      </c>
      <c s="36" t="s">
        <v>72</v>
      </c>
      <c>
        <f>(M265*21)/100</f>
      </c>
      <c t="s">
        <v>27</v>
      </c>
    </row>
    <row r="266" spans="1:5" ht="12.75">
      <c r="A266" s="35" t="s">
        <v>55</v>
      </c>
      <c r="E266" s="39" t="s">
        <v>56</v>
      </c>
    </row>
    <row r="267" spans="1:5" ht="12.75">
      <c r="A267" s="35" t="s">
        <v>57</v>
      </c>
      <c r="E267" s="40" t="s">
        <v>58</v>
      </c>
    </row>
    <row r="268" spans="1:5" ht="12.75">
      <c r="A268" t="s">
        <v>59</v>
      </c>
      <c r="E268" s="39" t="s">
        <v>271</v>
      </c>
    </row>
    <row r="269" spans="1:16" ht="12.75">
      <c r="A269" t="s">
        <v>49</v>
      </c>
      <c s="34" t="s">
        <v>272</v>
      </c>
      <c s="34" t="s">
        <v>273</v>
      </c>
      <c s="35" t="s">
        <v>51</v>
      </c>
      <c s="6" t="s">
        <v>274</v>
      </c>
      <c s="36" t="s">
        <v>275</v>
      </c>
      <c s="37">
        <v>18</v>
      </c>
      <c s="36">
        <v>0</v>
      </c>
      <c s="36">
        <f>ROUND(G269*H269,6)</f>
      </c>
      <c r="L269" s="38">
        <v>0</v>
      </c>
      <c s="32">
        <f>ROUND(ROUND(L269,2)*ROUND(G269,3),2)</f>
      </c>
      <c s="36" t="s">
        <v>72</v>
      </c>
      <c>
        <f>(M269*21)/100</f>
      </c>
      <c t="s">
        <v>27</v>
      </c>
    </row>
    <row r="270" spans="1:5" ht="12.75">
      <c r="A270" s="35" t="s">
        <v>55</v>
      </c>
      <c r="E270" s="39" t="s">
        <v>56</v>
      </c>
    </row>
    <row r="271" spans="1:5" ht="12.75">
      <c r="A271" s="35" t="s">
        <v>57</v>
      </c>
      <c r="E271" s="40" t="s">
        <v>58</v>
      </c>
    </row>
    <row r="272" spans="1:5" ht="306">
      <c r="A272" t="s">
        <v>59</v>
      </c>
      <c r="E272" s="39" t="s">
        <v>276</v>
      </c>
    </row>
    <row r="273" spans="1:16" ht="12.75">
      <c r="A273" t="s">
        <v>49</v>
      </c>
      <c s="34" t="s">
        <v>277</v>
      </c>
      <c s="34" t="s">
        <v>278</v>
      </c>
      <c s="35" t="s">
        <v>51</v>
      </c>
      <c s="6" t="s">
        <v>279</v>
      </c>
      <c s="36" t="s">
        <v>275</v>
      </c>
      <c s="37">
        <v>532</v>
      </c>
      <c s="36">
        <v>0</v>
      </c>
      <c s="36">
        <f>ROUND(G273*H273,6)</f>
      </c>
      <c r="L273" s="38">
        <v>0</v>
      </c>
      <c s="32">
        <f>ROUND(ROUND(L273,2)*ROUND(G273,3),2)</f>
      </c>
      <c s="36" t="s">
        <v>72</v>
      </c>
      <c>
        <f>(M273*21)/100</f>
      </c>
      <c t="s">
        <v>27</v>
      </c>
    </row>
    <row r="274" spans="1:5" ht="12.75">
      <c r="A274" s="35" t="s">
        <v>55</v>
      </c>
      <c r="E274" s="39" t="s">
        <v>56</v>
      </c>
    </row>
    <row r="275" spans="1:5" ht="12.75">
      <c r="A275" s="35" t="s">
        <v>57</v>
      </c>
      <c r="E275" s="40" t="s">
        <v>58</v>
      </c>
    </row>
    <row r="276" spans="1:5" ht="306">
      <c r="A276" t="s">
        <v>59</v>
      </c>
      <c r="E276" s="39" t="s">
        <v>276</v>
      </c>
    </row>
    <row r="277" spans="1:16" ht="12.75">
      <c r="A277" t="s">
        <v>49</v>
      </c>
      <c s="34" t="s">
        <v>280</v>
      </c>
      <c s="34" t="s">
        <v>281</v>
      </c>
      <c s="35" t="s">
        <v>51</v>
      </c>
      <c s="6" t="s">
        <v>282</v>
      </c>
      <c s="36" t="s">
        <v>275</v>
      </c>
      <c s="37">
        <v>550</v>
      </c>
      <c s="36">
        <v>0</v>
      </c>
      <c s="36">
        <f>ROUND(G277*H277,6)</f>
      </c>
      <c r="L277" s="38">
        <v>0</v>
      </c>
      <c s="32">
        <f>ROUND(ROUND(L277,2)*ROUND(G277,3),2)</f>
      </c>
      <c s="36" t="s">
        <v>54</v>
      </c>
      <c>
        <f>(M277*21)/100</f>
      </c>
      <c t="s">
        <v>27</v>
      </c>
    </row>
    <row r="278" spans="1:5" ht="12.75">
      <c r="A278" s="35" t="s">
        <v>55</v>
      </c>
      <c r="E278" s="39" t="s">
        <v>56</v>
      </c>
    </row>
    <row r="279" spans="1:5" ht="12.75">
      <c r="A279" s="35" t="s">
        <v>57</v>
      </c>
      <c r="E279" s="40" t="s">
        <v>58</v>
      </c>
    </row>
    <row r="280" spans="1:5" ht="12.75">
      <c r="A280" t="s">
        <v>59</v>
      </c>
      <c r="E280" s="39" t="s">
        <v>60</v>
      </c>
    </row>
    <row r="281" spans="1:16" ht="12.75">
      <c r="A281" t="s">
        <v>49</v>
      </c>
      <c s="34" t="s">
        <v>283</v>
      </c>
      <c s="34" t="s">
        <v>284</v>
      </c>
      <c s="35" t="s">
        <v>51</v>
      </c>
      <c s="6" t="s">
        <v>285</v>
      </c>
      <c s="36" t="s">
        <v>53</v>
      </c>
      <c s="37">
        <v>1900</v>
      </c>
      <c s="36">
        <v>0</v>
      </c>
      <c s="36">
        <f>ROUND(G281*H281,6)</f>
      </c>
      <c r="L281" s="38">
        <v>0</v>
      </c>
      <c s="32">
        <f>ROUND(ROUND(L281,2)*ROUND(G281,3),2)</f>
      </c>
      <c s="36" t="s">
        <v>54</v>
      </c>
      <c>
        <f>(M281*21)/100</f>
      </c>
      <c t="s">
        <v>27</v>
      </c>
    </row>
    <row r="282" spans="1:5" ht="12.75">
      <c r="A282" s="35" t="s">
        <v>55</v>
      </c>
      <c r="E282" s="39" t="s">
        <v>56</v>
      </c>
    </row>
    <row r="283" spans="1:5" ht="12.75">
      <c r="A283" s="35" t="s">
        <v>57</v>
      </c>
      <c r="E283" s="40" t="s">
        <v>58</v>
      </c>
    </row>
    <row r="284" spans="1:5" ht="12.75">
      <c r="A284" t="s">
        <v>59</v>
      </c>
      <c r="E284" s="39" t="s">
        <v>60</v>
      </c>
    </row>
    <row r="285" spans="1:16" ht="12.75">
      <c r="A285" t="s">
        <v>49</v>
      </c>
      <c s="34" t="s">
        <v>286</v>
      </c>
      <c s="34" t="s">
        <v>287</v>
      </c>
      <c s="35" t="s">
        <v>51</v>
      </c>
      <c s="6" t="s">
        <v>288</v>
      </c>
      <c s="36" t="s">
        <v>53</v>
      </c>
      <c s="37">
        <v>60</v>
      </c>
      <c s="36">
        <v>0</v>
      </c>
      <c s="36">
        <f>ROUND(G285*H285,6)</f>
      </c>
      <c r="L285" s="38">
        <v>0</v>
      </c>
      <c s="32">
        <f>ROUND(ROUND(L285,2)*ROUND(G285,3),2)</f>
      </c>
      <c s="36" t="s">
        <v>54</v>
      </c>
      <c>
        <f>(M285*21)/100</f>
      </c>
      <c t="s">
        <v>27</v>
      </c>
    </row>
    <row r="286" spans="1:5" ht="12.75">
      <c r="A286" s="35" t="s">
        <v>55</v>
      </c>
      <c r="E286" s="39" t="s">
        <v>56</v>
      </c>
    </row>
    <row r="287" spans="1:5" ht="12.75">
      <c r="A287" s="35" t="s">
        <v>57</v>
      </c>
      <c r="E287" s="40" t="s">
        <v>58</v>
      </c>
    </row>
    <row r="288" spans="1:5" ht="12.75">
      <c r="A288" t="s">
        <v>59</v>
      </c>
      <c r="E288" s="39" t="s">
        <v>60</v>
      </c>
    </row>
    <row r="289" spans="1:16" ht="12.75">
      <c r="A289" t="s">
        <v>49</v>
      </c>
      <c s="34" t="s">
        <v>289</v>
      </c>
      <c s="34" t="s">
        <v>290</v>
      </c>
      <c s="35" t="s">
        <v>51</v>
      </c>
      <c s="6" t="s">
        <v>291</v>
      </c>
      <c s="36" t="s">
        <v>53</v>
      </c>
      <c s="37">
        <v>60</v>
      </c>
      <c s="36">
        <v>0</v>
      </c>
      <c s="36">
        <f>ROUND(G289*H289,6)</f>
      </c>
      <c r="L289" s="38">
        <v>0</v>
      </c>
      <c s="32">
        <f>ROUND(ROUND(L289,2)*ROUND(G289,3),2)</f>
      </c>
      <c s="36" t="s">
        <v>72</v>
      </c>
      <c>
        <f>(M289*21)/100</f>
      </c>
      <c t="s">
        <v>27</v>
      </c>
    </row>
    <row r="290" spans="1:5" ht="12.75">
      <c r="A290" s="35" t="s">
        <v>55</v>
      </c>
      <c r="E290" s="39" t="s">
        <v>56</v>
      </c>
    </row>
    <row r="291" spans="1:5" ht="12.75">
      <c r="A291" s="35" t="s">
        <v>57</v>
      </c>
      <c r="E291" s="40" t="s">
        <v>58</v>
      </c>
    </row>
    <row r="292" spans="1:5" ht="12.75">
      <c r="A292" t="s">
        <v>59</v>
      </c>
      <c r="E292" s="39" t="s">
        <v>292</v>
      </c>
    </row>
    <row r="293" spans="1:16" ht="12.75">
      <c r="A293" t="s">
        <v>49</v>
      </c>
      <c s="34" t="s">
        <v>293</v>
      </c>
      <c s="34" t="s">
        <v>294</v>
      </c>
      <c s="35" t="s">
        <v>51</v>
      </c>
      <c s="6" t="s">
        <v>295</v>
      </c>
      <c s="36" t="s">
        <v>275</v>
      </c>
      <c s="37">
        <v>285</v>
      </c>
      <c s="36">
        <v>0</v>
      </c>
      <c s="36">
        <f>ROUND(G293*H293,6)</f>
      </c>
      <c r="L293" s="38">
        <v>0</v>
      </c>
      <c s="32">
        <f>ROUND(ROUND(L293,2)*ROUND(G293,3),2)</f>
      </c>
      <c s="36" t="s">
        <v>54</v>
      </c>
      <c>
        <f>(M293*21)/100</f>
      </c>
      <c t="s">
        <v>27</v>
      </c>
    </row>
    <row r="294" spans="1:5" ht="12.75">
      <c r="A294" s="35" t="s">
        <v>55</v>
      </c>
      <c r="E294" s="39" t="s">
        <v>56</v>
      </c>
    </row>
    <row r="295" spans="1:5" ht="12.75">
      <c r="A295" s="35" t="s">
        <v>57</v>
      </c>
      <c r="E295" s="40" t="s">
        <v>58</v>
      </c>
    </row>
    <row r="296" spans="1:5" ht="12.75">
      <c r="A296" t="s">
        <v>59</v>
      </c>
      <c r="E296" s="39" t="s">
        <v>60</v>
      </c>
    </row>
    <row r="297" spans="1:16" ht="12.75">
      <c r="A297" t="s">
        <v>49</v>
      </c>
      <c s="34" t="s">
        <v>296</v>
      </c>
      <c s="34" t="s">
        <v>297</v>
      </c>
      <c s="35" t="s">
        <v>51</v>
      </c>
      <c s="6" t="s">
        <v>298</v>
      </c>
      <c s="36" t="s">
        <v>299</v>
      </c>
      <c s="37">
        <v>10</v>
      </c>
      <c s="36">
        <v>0</v>
      </c>
      <c s="36">
        <f>ROUND(G297*H297,6)</f>
      </c>
      <c r="L297" s="38">
        <v>0</v>
      </c>
      <c s="32">
        <f>ROUND(ROUND(L297,2)*ROUND(G297,3),2)</f>
      </c>
      <c s="36" t="s">
        <v>54</v>
      </c>
      <c>
        <f>(M297*21)/100</f>
      </c>
      <c t="s">
        <v>27</v>
      </c>
    </row>
    <row r="298" spans="1:5" ht="12.75">
      <c r="A298" s="35" t="s">
        <v>55</v>
      </c>
      <c r="E298" s="39" t="s">
        <v>56</v>
      </c>
    </row>
    <row r="299" spans="1:5" ht="12.75">
      <c r="A299" s="35" t="s">
        <v>57</v>
      </c>
      <c r="E299" s="40" t="s">
        <v>58</v>
      </c>
    </row>
    <row r="300" spans="1:5" ht="12.75">
      <c r="A300" t="s">
        <v>59</v>
      </c>
      <c r="E300" s="39" t="s">
        <v>60</v>
      </c>
    </row>
    <row r="301" spans="1:16" ht="12.75">
      <c r="A301" t="s">
        <v>49</v>
      </c>
      <c s="34" t="s">
        <v>300</v>
      </c>
      <c s="34" t="s">
        <v>301</v>
      </c>
      <c s="35" t="s">
        <v>51</v>
      </c>
      <c s="6" t="s">
        <v>302</v>
      </c>
      <c s="36" t="s">
        <v>270</v>
      </c>
      <c s="37">
        <v>1</v>
      </c>
      <c s="36">
        <v>0</v>
      </c>
      <c s="36">
        <f>ROUND(G301*H301,6)</f>
      </c>
      <c r="L301" s="38">
        <v>0</v>
      </c>
      <c s="32">
        <f>ROUND(ROUND(L301,2)*ROUND(G301,3),2)</f>
      </c>
      <c s="36" t="s">
        <v>72</v>
      </c>
      <c>
        <f>(M301*21)/100</f>
      </c>
      <c t="s">
        <v>27</v>
      </c>
    </row>
    <row r="302" spans="1:5" ht="12.75">
      <c r="A302" s="35" t="s">
        <v>55</v>
      </c>
      <c r="E302" s="39" t="s">
        <v>56</v>
      </c>
    </row>
    <row r="303" spans="1:5" ht="12.75">
      <c r="A303" s="35" t="s">
        <v>57</v>
      </c>
      <c r="E303" s="40" t="s">
        <v>58</v>
      </c>
    </row>
    <row r="304" spans="1:5" ht="12.75">
      <c r="A304" t="s">
        <v>59</v>
      </c>
      <c r="E304" s="39" t="s">
        <v>303</v>
      </c>
    </row>
    <row r="305" spans="1:13" ht="12.75">
      <c r="A305" t="s">
        <v>46</v>
      </c>
      <c r="C305" s="31" t="s">
        <v>69</v>
      </c>
      <c r="E305" s="33" t="s">
        <v>304</v>
      </c>
      <c r="J305" s="32">
        <f>0</f>
      </c>
      <c s="32">
        <f>0</f>
      </c>
      <c s="32">
        <f>0+L306+L310+L314+L318+L322</f>
      </c>
      <c s="32">
        <f>0+M306+M310+M314+M318+M322</f>
      </c>
    </row>
    <row r="306" spans="1:16" ht="12.75">
      <c r="A306" t="s">
        <v>49</v>
      </c>
      <c s="34" t="s">
        <v>305</v>
      </c>
      <c s="34" t="s">
        <v>306</v>
      </c>
      <c s="35" t="s">
        <v>51</v>
      </c>
      <c s="6" t="s">
        <v>307</v>
      </c>
      <c s="36" t="s">
        <v>65</v>
      </c>
      <c s="37">
        <v>4</v>
      </c>
      <c s="36">
        <v>0</v>
      </c>
      <c s="36">
        <f>ROUND(G306*H306,6)</f>
      </c>
      <c r="L306" s="38">
        <v>0</v>
      </c>
      <c s="32">
        <f>ROUND(ROUND(L306,2)*ROUND(G306,3),2)</f>
      </c>
      <c s="36" t="s">
        <v>54</v>
      </c>
      <c>
        <f>(M306*21)/100</f>
      </c>
      <c t="s">
        <v>27</v>
      </c>
    </row>
    <row r="307" spans="1:5" ht="12.75">
      <c r="A307" s="35" t="s">
        <v>55</v>
      </c>
      <c r="E307" s="39" t="s">
        <v>56</v>
      </c>
    </row>
    <row r="308" spans="1:5" ht="12.75">
      <c r="A308" s="35" t="s">
        <v>57</v>
      </c>
      <c r="E308" s="40" t="s">
        <v>58</v>
      </c>
    </row>
    <row r="309" spans="1:5" ht="12.75">
      <c r="A309" t="s">
        <v>59</v>
      </c>
      <c r="E309" s="39" t="s">
        <v>60</v>
      </c>
    </row>
    <row r="310" spans="1:16" ht="12.75">
      <c r="A310" t="s">
        <v>49</v>
      </c>
      <c s="34" t="s">
        <v>308</v>
      </c>
      <c s="34" t="s">
        <v>309</v>
      </c>
      <c s="35" t="s">
        <v>51</v>
      </c>
      <c s="6" t="s">
        <v>310</v>
      </c>
      <c s="36" t="s">
        <v>65</v>
      </c>
      <c s="37">
        <v>4</v>
      </c>
      <c s="36">
        <v>0</v>
      </c>
      <c s="36">
        <f>ROUND(G310*H310,6)</f>
      </c>
      <c r="L310" s="38">
        <v>0</v>
      </c>
      <c s="32">
        <f>ROUND(ROUND(L310,2)*ROUND(G310,3),2)</f>
      </c>
      <c s="36" t="s">
        <v>54</v>
      </c>
      <c>
        <f>(M310*21)/100</f>
      </c>
      <c t="s">
        <v>27</v>
      </c>
    </row>
    <row r="311" spans="1:5" ht="12.75">
      <c r="A311" s="35" t="s">
        <v>55</v>
      </c>
      <c r="E311" s="39" t="s">
        <v>56</v>
      </c>
    </row>
    <row r="312" spans="1:5" ht="12.75">
      <c r="A312" s="35" t="s">
        <v>57</v>
      </c>
      <c r="E312" s="40" t="s">
        <v>58</v>
      </c>
    </row>
    <row r="313" spans="1:5" ht="12.75">
      <c r="A313" t="s">
        <v>59</v>
      </c>
      <c r="E313" s="39" t="s">
        <v>60</v>
      </c>
    </row>
    <row r="314" spans="1:16" ht="12.75">
      <c r="A314" t="s">
        <v>49</v>
      </c>
      <c s="34" t="s">
        <v>311</v>
      </c>
      <c s="34" t="s">
        <v>312</v>
      </c>
      <c s="35" t="s">
        <v>51</v>
      </c>
      <c s="6" t="s">
        <v>313</v>
      </c>
      <c s="36" t="s">
        <v>65</v>
      </c>
      <c s="37">
        <v>1</v>
      </c>
      <c s="36">
        <v>0</v>
      </c>
      <c s="36">
        <f>ROUND(G314*H314,6)</f>
      </c>
      <c r="L314" s="38">
        <v>0</v>
      </c>
      <c s="32">
        <f>ROUND(ROUND(L314,2)*ROUND(G314,3),2)</f>
      </c>
      <c s="36" t="s">
        <v>54</v>
      </c>
      <c>
        <f>(M314*21)/100</f>
      </c>
      <c t="s">
        <v>27</v>
      </c>
    </row>
    <row r="315" spans="1:5" ht="12.75">
      <c r="A315" s="35" t="s">
        <v>55</v>
      </c>
      <c r="E315" s="39" t="s">
        <v>56</v>
      </c>
    </row>
    <row r="316" spans="1:5" ht="12.75">
      <c r="A316" s="35" t="s">
        <v>57</v>
      </c>
      <c r="E316" s="40" t="s">
        <v>58</v>
      </c>
    </row>
    <row r="317" spans="1:5" ht="12.75">
      <c r="A317" t="s">
        <v>59</v>
      </c>
      <c r="E317" s="39" t="s">
        <v>60</v>
      </c>
    </row>
    <row r="318" spans="1:16" ht="12.75">
      <c r="A318" t="s">
        <v>49</v>
      </c>
      <c s="34" t="s">
        <v>314</v>
      </c>
      <c s="34" t="s">
        <v>315</v>
      </c>
      <c s="35" t="s">
        <v>51</v>
      </c>
      <c s="6" t="s">
        <v>316</v>
      </c>
      <c s="36" t="s">
        <v>65</v>
      </c>
      <c s="37">
        <v>1</v>
      </c>
      <c s="36">
        <v>0</v>
      </c>
      <c s="36">
        <f>ROUND(G318*H318,6)</f>
      </c>
      <c r="L318" s="38">
        <v>0</v>
      </c>
      <c s="32">
        <f>ROUND(ROUND(L318,2)*ROUND(G318,3),2)</f>
      </c>
      <c s="36" t="s">
        <v>54</v>
      </c>
      <c>
        <f>(M318*21)/100</f>
      </c>
      <c t="s">
        <v>27</v>
      </c>
    </row>
    <row r="319" spans="1:5" ht="12.75">
      <c r="A319" s="35" t="s">
        <v>55</v>
      </c>
      <c r="E319" s="39" t="s">
        <v>56</v>
      </c>
    </row>
    <row r="320" spans="1:5" ht="12.75">
      <c r="A320" s="35" t="s">
        <v>57</v>
      </c>
      <c r="E320" s="40" t="s">
        <v>58</v>
      </c>
    </row>
    <row r="321" spans="1:5" ht="12.75">
      <c r="A321" t="s">
        <v>59</v>
      </c>
      <c r="E321" s="39" t="s">
        <v>60</v>
      </c>
    </row>
    <row r="322" spans="1:16" ht="12.75">
      <c r="A322" t="s">
        <v>49</v>
      </c>
      <c s="34" t="s">
        <v>317</v>
      </c>
      <c s="34" t="s">
        <v>318</v>
      </c>
      <c s="35" t="s">
        <v>51</v>
      </c>
      <c s="6" t="s">
        <v>319</v>
      </c>
      <c s="36" t="s">
        <v>65</v>
      </c>
      <c s="37">
        <v>1</v>
      </c>
      <c s="36">
        <v>0</v>
      </c>
      <c s="36">
        <f>ROUND(G322*H322,6)</f>
      </c>
      <c r="L322" s="38">
        <v>0</v>
      </c>
      <c s="32">
        <f>ROUND(ROUND(L322,2)*ROUND(G322,3),2)</f>
      </c>
      <c s="36" t="s">
        <v>54</v>
      </c>
      <c>
        <f>(M322*21)/100</f>
      </c>
      <c t="s">
        <v>27</v>
      </c>
    </row>
    <row r="323" spans="1:5" ht="12.75">
      <c r="A323" s="35" t="s">
        <v>55</v>
      </c>
      <c r="E323" s="39" t="s">
        <v>56</v>
      </c>
    </row>
    <row r="324" spans="1:5" ht="12.75">
      <c r="A324" s="35" t="s">
        <v>57</v>
      </c>
      <c r="E324" s="40" t="s">
        <v>58</v>
      </c>
    </row>
    <row r="325" spans="1:5" ht="12.75">
      <c r="A325" t="s">
        <v>59</v>
      </c>
      <c r="E325" s="39" t="s">
        <v>60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T27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320</v>
      </c>
      <c s="41">
        <f>Rekapitulace!C12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320</v>
      </c>
      <c r="E4" s="26" t="s">
        <v>321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COUNTIFS(L8:L276,"=0",A8:A276,"P")+COUNTIFS(L8:L276,"",A8:A276,"P")+SUM(Q8:Q276)</f>
      </c>
    </row>
    <row r="8" spans="1:13" ht="12.75">
      <c r="A8" t="s">
        <v>44</v>
      </c>
      <c r="C8" s="28" t="s">
        <v>324</v>
      </c>
      <c r="E8" s="30" t="s">
        <v>323</v>
      </c>
      <c r="J8" s="29">
        <f>0+J9+J46+J103+J108+J113+J218+J231</f>
      </c>
      <c s="29">
        <f>0+K9+K46+K103+K108+K113+K218+K231</f>
      </c>
      <c s="29">
        <f>0+L9+L46+L103+L108+L113+L218+L231</f>
      </c>
      <c s="29">
        <f>0+M9+M46+M103+M108+M113+M218+M231</f>
      </c>
    </row>
    <row r="9" spans="1:13" ht="12.75">
      <c r="A9" t="s">
        <v>46</v>
      </c>
      <c r="C9" s="31" t="s">
        <v>325</v>
      </c>
      <c r="E9" s="33" t="s">
        <v>326</v>
      </c>
      <c r="J9" s="32">
        <f>0</f>
      </c>
      <c s="32">
        <f>0</f>
      </c>
      <c s="32">
        <f>0+L10+L14+L18+L22+L26+L30+L34+L38+L42</f>
      </c>
      <c s="32">
        <f>0+M10+M14+M18+M22+M26+M30+M34+M38+M42</f>
      </c>
    </row>
    <row r="10" spans="1:16" ht="25.5">
      <c r="A10" t="s">
        <v>49</v>
      </c>
      <c s="34" t="s">
        <v>47</v>
      </c>
      <c s="34" t="s">
        <v>327</v>
      </c>
      <c s="35" t="s">
        <v>328</v>
      </c>
      <c s="6" t="s">
        <v>329</v>
      </c>
      <c s="36" t="s">
        <v>330</v>
      </c>
      <c s="37">
        <v>575.696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72</v>
      </c>
      <c>
        <f>(M10*21)/100</f>
      </c>
      <c t="s">
        <v>27</v>
      </c>
    </row>
    <row r="11" spans="1:5" ht="25.5">
      <c r="A11" s="35" t="s">
        <v>55</v>
      </c>
      <c r="E11" s="39" t="s">
        <v>331</v>
      </c>
    </row>
    <row r="12" spans="1:5" ht="153">
      <c r="A12" s="35" t="s">
        <v>57</v>
      </c>
      <c r="E12" s="40" t="s">
        <v>332</v>
      </c>
    </row>
    <row r="13" spans="1:5" ht="255">
      <c r="A13" t="s">
        <v>59</v>
      </c>
      <c r="E13" s="39" t="s">
        <v>333</v>
      </c>
    </row>
    <row r="14" spans="1:16" ht="25.5">
      <c r="A14" t="s">
        <v>49</v>
      </c>
      <c s="34" t="s">
        <v>27</v>
      </c>
      <c s="34" t="s">
        <v>334</v>
      </c>
      <c s="35" t="s">
        <v>335</v>
      </c>
      <c s="6" t="s">
        <v>336</v>
      </c>
      <c s="36" t="s">
        <v>330</v>
      </c>
      <c s="37">
        <v>98.208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72</v>
      </c>
      <c>
        <f>(M14*21)/100</f>
      </c>
      <c t="s">
        <v>27</v>
      </c>
    </row>
    <row r="15" spans="1:5" ht="25.5">
      <c r="A15" s="35" t="s">
        <v>55</v>
      </c>
      <c r="E15" s="39" t="s">
        <v>331</v>
      </c>
    </row>
    <row r="16" spans="1:5" ht="76.5">
      <c r="A16" s="35" t="s">
        <v>57</v>
      </c>
      <c r="E16" s="40" t="s">
        <v>337</v>
      </c>
    </row>
    <row r="17" spans="1:5" ht="242.25">
      <c r="A17" t="s">
        <v>59</v>
      </c>
      <c r="E17" s="39" t="s">
        <v>338</v>
      </c>
    </row>
    <row r="18" spans="1:16" ht="25.5">
      <c r="A18" t="s">
        <v>49</v>
      </c>
      <c s="34" t="s">
        <v>26</v>
      </c>
      <c s="34" t="s">
        <v>339</v>
      </c>
      <c s="35" t="s">
        <v>340</v>
      </c>
      <c s="6" t="s">
        <v>341</v>
      </c>
      <c s="36" t="s">
        <v>330</v>
      </c>
      <c s="37">
        <v>132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72</v>
      </c>
      <c>
        <f>(M18*21)/100</f>
      </c>
      <c t="s">
        <v>27</v>
      </c>
    </row>
    <row r="19" spans="1:5" ht="25.5">
      <c r="A19" s="35" t="s">
        <v>55</v>
      </c>
      <c r="E19" s="39" t="s">
        <v>331</v>
      </c>
    </row>
    <row r="20" spans="1:5" ht="38.25">
      <c r="A20" s="35" t="s">
        <v>57</v>
      </c>
      <c r="E20" s="40" t="s">
        <v>342</v>
      </c>
    </row>
    <row r="21" spans="1:5" ht="242.25">
      <c r="A21" t="s">
        <v>59</v>
      </c>
      <c r="E21" s="39" t="s">
        <v>343</v>
      </c>
    </row>
    <row r="22" spans="1:16" ht="25.5">
      <c r="A22" t="s">
        <v>49</v>
      </c>
      <c s="34" t="s">
        <v>66</v>
      </c>
      <c s="34" t="s">
        <v>344</v>
      </c>
      <c s="35" t="s">
        <v>345</v>
      </c>
      <c s="6" t="s">
        <v>346</v>
      </c>
      <c s="36" t="s">
        <v>330</v>
      </c>
      <c s="37">
        <v>15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72</v>
      </c>
      <c>
        <f>(M22*21)/100</f>
      </c>
      <c t="s">
        <v>27</v>
      </c>
    </row>
    <row r="23" spans="1:5" ht="25.5">
      <c r="A23" s="35" t="s">
        <v>55</v>
      </c>
      <c r="E23" s="39" t="s">
        <v>331</v>
      </c>
    </row>
    <row r="24" spans="1:5" ht="38.25">
      <c r="A24" s="35" t="s">
        <v>57</v>
      </c>
      <c r="E24" s="40" t="s">
        <v>347</v>
      </c>
    </row>
    <row r="25" spans="1:5" ht="255">
      <c r="A25" t="s">
        <v>59</v>
      </c>
      <c r="E25" s="39" t="s">
        <v>348</v>
      </c>
    </row>
    <row r="26" spans="1:16" ht="25.5">
      <c r="A26" t="s">
        <v>49</v>
      </c>
      <c s="34" t="s">
        <v>69</v>
      </c>
      <c s="34" t="s">
        <v>349</v>
      </c>
      <c s="35" t="s">
        <v>350</v>
      </c>
      <c s="6" t="s">
        <v>351</v>
      </c>
      <c s="36" t="s">
        <v>330</v>
      </c>
      <c s="37">
        <v>8.91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72</v>
      </c>
      <c>
        <f>(M26*21)/100</f>
      </c>
      <c t="s">
        <v>27</v>
      </c>
    </row>
    <row r="27" spans="1:5" ht="25.5">
      <c r="A27" s="35" t="s">
        <v>55</v>
      </c>
      <c r="E27" s="39" t="s">
        <v>331</v>
      </c>
    </row>
    <row r="28" spans="1:5" ht="51">
      <c r="A28" s="35" t="s">
        <v>57</v>
      </c>
      <c r="E28" s="40" t="s">
        <v>352</v>
      </c>
    </row>
    <row r="29" spans="1:5" ht="242.25">
      <c r="A29" t="s">
        <v>59</v>
      </c>
      <c r="E29" s="39" t="s">
        <v>343</v>
      </c>
    </row>
    <row r="30" spans="1:16" ht="25.5">
      <c r="A30" t="s">
        <v>49</v>
      </c>
      <c s="34" t="s">
        <v>74</v>
      </c>
      <c s="34" t="s">
        <v>353</v>
      </c>
      <c s="35" t="s">
        <v>354</v>
      </c>
      <c s="6" t="s">
        <v>355</v>
      </c>
      <c s="36" t="s">
        <v>330</v>
      </c>
      <c s="37">
        <v>50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72</v>
      </c>
      <c>
        <f>(M30*21)/100</f>
      </c>
      <c t="s">
        <v>27</v>
      </c>
    </row>
    <row r="31" spans="1:5" ht="25.5">
      <c r="A31" s="35" t="s">
        <v>55</v>
      </c>
      <c r="E31" s="39" t="s">
        <v>331</v>
      </c>
    </row>
    <row r="32" spans="1:5" ht="38.25">
      <c r="A32" s="35" t="s">
        <v>57</v>
      </c>
      <c r="E32" s="40" t="s">
        <v>356</v>
      </c>
    </row>
    <row r="33" spans="1:5" ht="242.25">
      <c r="A33" t="s">
        <v>59</v>
      </c>
      <c r="E33" s="39" t="s">
        <v>343</v>
      </c>
    </row>
    <row r="34" spans="1:16" ht="25.5">
      <c r="A34" t="s">
        <v>49</v>
      </c>
      <c s="34" t="s">
        <v>77</v>
      </c>
      <c s="34" t="s">
        <v>357</v>
      </c>
      <c s="35" t="s">
        <v>358</v>
      </c>
      <c s="6" t="s">
        <v>359</v>
      </c>
      <c s="36" t="s">
        <v>330</v>
      </c>
      <c s="37">
        <v>0.008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72</v>
      </c>
      <c>
        <f>(M34*21)/100</f>
      </c>
      <c t="s">
        <v>27</v>
      </c>
    </row>
    <row r="35" spans="1:5" ht="25.5">
      <c r="A35" s="35" t="s">
        <v>55</v>
      </c>
      <c r="E35" s="39" t="s">
        <v>331</v>
      </c>
    </row>
    <row r="36" spans="1:5" ht="38.25">
      <c r="A36" s="35" t="s">
        <v>57</v>
      </c>
      <c r="E36" s="40" t="s">
        <v>360</v>
      </c>
    </row>
    <row r="37" spans="1:5" ht="267.75">
      <c r="A37" t="s">
        <v>59</v>
      </c>
      <c r="E37" s="39" t="s">
        <v>361</v>
      </c>
    </row>
    <row r="38" spans="1:16" ht="25.5">
      <c r="A38" t="s">
        <v>49</v>
      </c>
      <c s="34" t="s">
        <v>81</v>
      </c>
      <c s="34" t="s">
        <v>362</v>
      </c>
      <c s="35" t="s">
        <v>363</v>
      </c>
      <c s="6" t="s">
        <v>364</v>
      </c>
      <c s="36" t="s">
        <v>330</v>
      </c>
      <c s="37">
        <v>0.015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72</v>
      </c>
      <c>
        <f>(M38*21)/100</f>
      </c>
      <c t="s">
        <v>27</v>
      </c>
    </row>
    <row r="39" spans="1:5" ht="25.5">
      <c r="A39" s="35" t="s">
        <v>55</v>
      </c>
      <c r="E39" s="39" t="s">
        <v>331</v>
      </c>
    </row>
    <row r="40" spans="1:5" ht="38.25">
      <c r="A40" s="35" t="s">
        <v>57</v>
      </c>
      <c r="E40" s="40" t="s">
        <v>365</v>
      </c>
    </row>
    <row r="41" spans="1:5" ht="242.25">
      <c r="A41" t="s">
        <v>59</v>
      </c>
      <c r="E41" s="39" t="s">
        <v>343</v>
      </c>
    </row>
    <row r="42" spans="1:16" ht="25.5">
      <c r="A42" t="s">
        <v>49</v>
      </c>
      <c s="34" t="s">
        <v>84</v>
      </c>
      <c s="34" t="s">
        <v>366</v>
      </c>
      <c s="35" t="s">
        <v>367</v>
      </c>
      <c s="6" t="s">
        <v>368</v>
      </c>
      <c s="36" t="s">
        <v>330</v>
      </c>
      <c s="37">
        <v>1.3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72</v>
      </c>
      <c>
        <f>(M42*21)/100</f>
      </c>
      <c t="s">
        <v>27</v>
      </c>
    </row>
    <row r="43" spans="1:5" ht="25.5">
      <c r="A43" s="35" t="s">
        <v>55</v>
      </c>
      <c r="E43" s="39" t="s">
        <v>331</v>
      </c>
    </row>
    <row r="44" spans="1:5" ht="51">
      <c r="A44" s="35" t="s">
        <v>57</v>
      </c>
      <c r="E44" s="40" t="s">
        <v>369</v>
      </c>
    </row>
    <row r="45" spans="1:5" ht="229.5">
      <c r="A45" t="s">
        <v>59</v>
      </c>
      <c r="E45" s="39" t="s">
        <v>370</v>
      </c>
    </row>
    <row r="46" spans="1:13" ht="12.75">
      <c r="A46" t="s">
        <v>46</v>
      </c>
      <c r="C46" s="31" t="s">
        <v>47</v>
      </c>
      <c r="E46" s="33" t="s">
        <v>258</v>
      </c>
      <c r="J46" s="32">
        <f>0</f>
      </c>
      <c s="32">
        <f>0</f>
      </c>
      <c s="32">
        <f>0+L47+L51+L55+L59+L63+L67+L71+L75+L79+L83+L87+L91+L95+L99</f>
      </c>
      <c s="32">
        <f>0+M47+M51+M55+M59+M63+M67+M71+M75+M79+M83+M87+M91+M95+M99</f>
      </c>
    </row>
    <row r="47" spans="1:16" ht="12.75">
      <c r="A47" t="s">
        <v>49</v>
      </c>
      <c s="34" t="s">
        <v>91</v>
      </c>
      <c s="34" t="s">
        <v>371</v>
      </c>
      <c s="35" t="s">
        <v>51</v>
      </c>
      <c s="6" t="s">
        <v>372</v>
      </c>
      <c s="36" t="s">
        <v>275</v>
      </c>
      <c s="37">
        <v>16.74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54</v>
      </c>
      <c>
        <f>(M47*21)/100</f>
      </c>
      <c t="s">
        <v>27</v>
      </c>
    </row>
    <row r="48" spans="1:5" ht="12.75">
      <c r="A48" s="35" t="s">
        <v>55</v>
      </c>
      <c r="E48" s="39" t="s">
        <v>51</v>
      </c>
    </row>
    <row r="49" spans="1:5" ht="63.75">
      <c r="A49" s="35" t="s">
        <v>57</v>
      </c>
      <c r="E49" s="40" t="s">
        <v>373</v>
      </c>
    </row>
    <row r="50" spans="1:5" ht="12.75">
      <c r="A50" t="s">
        <v>59</v>
      </c>
      <c r="E50" s="39" t="s">
        <v>60</v>
      </c>
    </row>
    <row r="51" spans="1:16" ht="25.5">
      <c r="A51" t="s">
        <v>49</v>
      </c>
      <c s="34" t="s">
        <v>94</v>
      </c>
      <c s="34" t="s">
        <v>374</v>
      </c>
      <c s="35" t="s">
        <v>51</v>
      </c>
      <c s="6" t="s">
        <v>375</v>
      </c>
      <c s="36" t="s">
        <v>275</v>
      </c>
      <c s="37">
        <v>37.2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54</v>
      </c>
      <c>
        <f>(M51*21)/100</f>
      </c>
      <c t="s">
        <v>27</v>
      </c>
    </row>
    <row r="52" spans="1:5" ht="12.75">
      <c r="A52" s="35" t="s">
        <v>55</v>
      </c>
      <c r="E52" s="39" t="s">
        <v>51</v>
      </c>
    </row>
    <row r="53" spans="1:5" ht="63.75">
      <c r="A53" s="35" t="s">
        <v>57</v>
      </c>
      <c r="E53" s="40" t="s">
        <v>376</v>
      </c>
    </row>
    <row r="54" spans="1:5" ht="12.75">
      <c r="A54" t="s">
        <v>59</v>
      </c>
      <c r="E54" s="39" t="s">
        <v>60</v>
      </c>
    </row>
    <row r="55" spans="1:16" ht="12.75">
      <c r="A55" t="s">
        <v>49</v>
      </c>
      <c s="34" t="s">
        <v>97</v>
      </c>
      <c s="34" t="s">
        <v>377</v>
      </c>
      <c s="35" t="s">
        <v>51</v>
      </c>
      <c s="6" t="s">
        <v>378</v>
      </c>
      <c s="36" t="s">
        <v>275</v>
      </c>
      <c s="37">
        <v>27.9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54</v>
      </c>
      <c>
        <f>(M55*21)/100</f>
      </c>
      <c t="s">
        <v>27</v>
      </c>
    </row>
    <row r="56" spans="1:5" ht="12.75">
      <c r="A56" s="35" t="s">
        <v>55</v>
      </c>
      <c r="E56" s="39" t="s">
        <v>51</v>
      </c>
    </row>
    <row r="57" spans="1:5" ht="63.75">
      <c r="A57" s="35" t="s">
        <v>57</v>
      </c>
      <c r="E57" s="40" t="s">
        <v>379</v>
      </c>
    </row>
    <row r="58" spans="1:5" ht="12.75">
      <c r="A58" t="s">
        <v>59</v>
      </c>
      <c r="E58" s="39" t="s">
        <v>60</v>
      </c>
    </row>
    <row r="59" spans="1:16" ht="12.75">
      <c r="A59" t="s">
        <v>49</v>
      </c>
      <c s="34" t="s">
        <v>100</v>
      </c>
      <c s="34" t="s">
        <v>380</v>
      </c>
      <c s="35" t="s">
        <v>51</v>
      </c>
      <c s="6" t="s">
        <v>381</v>
      </c>
      <c s="36" t="s">
        <v>275</v>
      </c>
      <c s="37">
        <v>6.6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54</v>
      </c>
      <c>
        <f>(M59*21)/100</f>
      </c>
      <c t="s">
        <v>27</v>
      </c>
    </row>
    <row r="60" spans="1:5" ht="12.75">
      <c r="A60" s="35" t="s">
        <v>55</v>
      </c>
      <c r="E60" s="39" t="s">
        <v>51</v>
      </c>
    </row>
    <row r="61" spans="1:5" ht="25.5">
      <c r="A61" s="35" t="s">
        <v>57</v>
      </c>
      <c r="E61" s="40" t="s">
        <v>382</v>
      </c>
    </row>
    <row r="62" spans="1:5" ht="12.75">
      <c r="A62" t="s">
        <v>59</v>
      </c>
      <c r="E62" s="39" t="s">
        <v>60</v>
      </c>
    </row>
    <row r="63" spans="1:16" ht="12.75">
      <c r="A63" t="s">
        <v>49</v>
      </c>
      <c s="34" t="s">
        <v>104</v>
      </c>
      <c s="34" t="s">
        <v>383</v>
      </c>
      <c s="35" t="s">
        <v>51</v>
      </c>
      <c s="6" t="s">
        <v>384</v>
      </c>
      <c s="36" t="s">
        <v>275</v>
      </c>
      <c s="37">
        <v>136.25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54</v>
      </c>
      <c>
        <f>(M63*21)/100</f>
      </c>
      <c t="s">
        <v>27</v>
      </c>
    </row>
    <row r="64" spans="1:5" ht="12.75">
      <c r="A64" s="35" t="s">
        <v>55</v>
      </c>
      <c r="E64" s="39" t="s">
        <v>51</v>
      </c>
    </row>
    <row r="65" spans="1:5" ht="25.5">
      <c r="A65" s="35" t="s">
        <v>57</v>
      </c>
      <c r="E65" s="40" t="s">
        <v>385</v>
      </c>
    </row>
    <row r="66" spans="1:5" ht="12.75">
      <c r="A66" t="s">
        <v>59</v>
      </c>
      <c r="E66" s="39" t="s">
        <v>60</v>
      </c>
    </row>
    <row r="67" spans="1:16" ht="12.75">
      <c r="A67" t="s">
        <v>49</v>
      </c>
      <c s="34" t="s">
        <v>108</v>
      </c>
      <c s="34" t="s">
        <v>386</v>
      </c>
      <c s="35" t="s">
        <v>51</v>
      </c>
      <c s="6" t="s">
        <v>274</v>
      </c>
      <c s="36" t="s">
        <v>275</v>
      </c>
      <c s="37">
        <v>76.5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54</v>
      </c>
      <c>
        <f>(M67*21)/100</f>
      </c>
      <c t="s">
        <v>27</v>
      </c>
    </row>
    <row r="68" spans="1:5" ht="12.75">
      <c r="A68" s="35" t="s">
        <v>55</v>
      </c>
      <c r="E68" s="39" t="s">
        <v>51</v>
      </c>
    </row>
    <row r="69" spans="1:5" ht="25.5">
      <c r="A69" s="35" t="s">
        <v>57</v>
      </c>
      <c r="E69" s="40" t="s">
        <v>387</v>
      </c>
    </row>
    <row r="70" spans="1:5" ht="12.75">
      <c r="A70" t="s">
        <v>59</v>
      </c>
      <c r="E70" s="39" t="s">
        <v>60</v>
      </c>
    </row>
    <row r="71" spans="1:16" ht="12.75">
      <c r="A71" t="s">
        <v>49</v>
      </c>
      <c s="34" t="s">
        <v>112</v>
      </c>
      <c s="34" t="s">
        <v>388</v>
      </c>
      <c s="35" t="s">
        <v>51</v>
      </c>
      <c s="6" t="s">
        <v>279</v>
      </c>
      <c s="36" t="s">
        <v>275</v>
      </c>
      <c s="37">
        <v>32.338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54</v>
      </c>
      <c>
        <f>(M71*21)/100</f>
      </c>
      <c t="s">
        <v>27</v>
      </c>
    </row>
    <row r="72" spans="1:5" ht="12.75">
      <c r="A72" s="35" t="s">
        <v>55</v>
      </c>
      <c r="E72" s="39" t="s">
        <v>51</v>
      </c>
    </row>
    <row r="73" spans="1:5" ht="38.25">
      <c r="A73" s="35" t="s">
        <v>57</v>
      </c>
      <c r="E73" s="40" t="s">
        <v>389</v>
      </c>
    </row>
    <row r="74" spans="1:5" ht="12.75">
      <c r="A74" t="s">
        <v>59</v>
      </c>
      <c r="E74" s="39" t="s">
        <v>60</v>
      </c>
    </row>
    <row r="75" spans="1:16" ht="12.75">
      <c r="A75" t="s">
        <v>49</v>
      </c>
      <c s="34" t="s">
        <v>116</v>
      </c>
      <c s="34" t="s">
        <v>390</v>
      </c>
      <c s="35" t="s">
        <v>51</v>
      </c>
      <c s="6" t="s">
        <v>391</v>
      </c>
      <c s="36" t="s">
        <v>275</v>
      </c>
      <c s="37">
        <v>5.56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54</v>
      </c>
      <c>
        <f>(M75*21)/100</f>
      </c>
      <c t="s">
        <v>27</v>
      </c>
    </row>
    <row r="76" spans="1:5" ht="12.75">
      <c r="A76" s="35" t="s">
        <v>55</v>
      </c>
      <c r="E76" s="39" t="s">
        <v>51</v>
      </c>
    </row>
    <row r="77" spans="1:5" ht="89.25">
      <c r="A77" s="35" t="s">
        <v>57</v>
      </c>
      <c r="E77" s="40" t="s">
        <v>392</v>
      </c>
    </row>
    <row r="78" spans="1:5" ht="12.75">
      <c r="A78" t="s">
        <v>59</v>
      </c>
      <c r="E78" s="39" t="s">
        <v>60</v>
      </c>
    </row>
    <row r="79" spans="1:16" ht="12.75">
      <c r="A79" t="s">
        <v>49</v>
      </c>
      <c s="34" t="s">
        <v>393</v>
      </c>
      <c s="34" t="s">
        <v>281</v>
      </c>
      <c s="35" t="s">
        <v>51</v>
      </c>
      <c s="6" t="s">
        <v>282</v>
      </c>
      <c s="36" t="s">
        <v>275</v>
      </c>
      <c s="37">
        <v>53.194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54</v>
      </c>
      <c>
        <f>(M79*21)/100</f>
      </c>
      <c t="s">
        <v>27</v>
      </c>
    </row>
    <row r="80" spans="1:5" ht="12.75">
      <c r="A80" s="35" t="s">
        <v>55</v>
      </c>
      <c r="E80" s="39" t="s">
        <v>51</v>
      </c>
    </row>
    <row r="81" spans="1:5" ht="89.25">
      <c r="A81" s="35" t="s">
        <v>57</v>
      </c>
      <c r="E81" s="40" t="s">
        <v>394</v>
      </c>
    </row>
    <row r="82" spans="1:5" ht="12.75">
      <c r="A82" t="s">
        <v>59</v>
      </c>
      <c r="E82" s="39" t="s">
        <v>60</v>
      </c>
    </row>
    <row r="83" spans="1:16" ht="12.75">
      <c r="A83" t="s">
        <v>49</v>
      </c>
      <c s="34" t="s">
        <v>120</v>
      </c>
      <c s="34" t="s">
        <v>395</v>
      </c>
      <c s="35" t="s">
        <v>51</v>
      </c>
      <c s="6" t="s">
        <v>396</v>
      </c>
      <c s="36" t="s">
        <v>275</v>
      </c>
      <c s="37">
        <v>28.5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54</v>
      </c>
      <c>
        <f>(M83*21)/100</f>
      </c>
      <c t="s">
        <v>27</v>
      </c>
    </row>
    <row r="84" spans="1:5" ht="12.75">
      <c r="A84" s="35" t="s">
        <v>55</v>
      </c>
      <c r="E84" s="39" t="s">
        <v>51</v>
      </c>
    </row>
    <row r="85" spans="1:5" ht="38.25">
      <c r="A85" s="35" t="s">
        <v>57</v>
      </c>
      <c r="E85" s="40" t="s">
        <v>397</v>
      </c>
    </row>
    <row r="86" spans="1:5" ht="12.75">
      <c r="A86" t="s">
        <v>59</v>
      </c>
      <c r="E86" s="39" t="s">
        <v>60</v>
      </c>
    </row>
    <row r="87" spans="1:16" ht="12.75">
      <c r="A87" t="s">
        <v>49</v>
      </c>
      <c s="34" t="s">
        <v>124</v>
      </c>
      <c s="34" t="s">
        <v>398</v>
      </c>
      <c s="35" t="s">
        <v>51</v>
      </c>
      <c s="6" t="s">
        <v>399</v>
      </c>
      <c s="36" t="s">
        <v>275</v>
      </c>
      <c s="37">
        <v>18.5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54</v>
      </c>
      <c>
        <f>(M87*21)/100</f>
      </c>
      <c t="s">
        <v>27</v>
      </c>
    </row>
    <row r="88" spans="1:5" ht="12.75">
      <c r="A88" s="35" t="s">
        <v>55</v>
      </c>
      <c r="E88" s="39" t="s">
        <v>51</v>
      </c>
    </row>
    <row r="89" spans="1:5" ht="63.75">
      <c r="A89" s="35" t="s">
        <v>57</v>
      </c>
      <c r="E89" s="40" t="s">
        <v>400</v>
      </c>
    </row>
    <row r="90" spans="1:5" ht="12.75">
      <c r="A90" t="s">
        <v>59</v>
      </c>
      <c r="E90" s="39" t="s">
        <v>60</v>
      </c>
    </row>
    <row r="91" spans="1:16" ht="12.75">
      <c r="A91" t="s">
        <v>49</v>
      </c>
      <c s="34" t="s">
        <v>127</v>
      </c>
      <c s="34" t="s">
        <v>401</v>
      </c>
      <c s="35" t="s">
        <v>51</v>
      </c>
      <c s="6" t="s">
        <v>402</v>
      </c>
      <c s="36" t="s">
        <v>299</v>
      </c>
      <c s="37">
        <v>122.5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54</v>
      </c>
      <c>
        <f>(M91*21)/100</f>
      </c>
      <c t="s">
        <v>27</v>
      </c>
    </row>
    <row r="92" spans="1:5" ht="12.75">
      <c r="A92" s="35" t="s">
        <v>55</v>
      </c>
      <c r="E92" s="39" t="s">
        <v>51</v>
      </c>
    </row>
    <row r="93" spans="1:5" ht="25.5">
      <c r="A93" s="35" t="s">
        <v>57</v>
      </c>
      <c r="E93" s="40" t="s">
        <v>403</v>
      </c>
    </row>
    <row r="94" spans="1:5" ht="12.75">
      <c r="A94" t="s">
        <v>59</v>
      </c>
      <c r="E94" s="39" t="s">
        <v>60</v>
      </c>
    </row>
    <row r="95" spans="1:16" ht="12.75">
      <c r="A95" t="s">
        <v>49</v>
      </c>
      <c s="34" t="s">
        <v>133</v>
      </c>
      <c s="34" t="s">
        <v>404</v>
      </c>
      <c s="35" t="s">
        <v>51</v>
      </c>
      <c s="6" t="s">
        <v>405</v>
      </c>
      <c s="36" t="s">
        <v>275</v>
      </c>
      <c s="37">
        <v>7.733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54</v>
      </c>
      <c>
        <f>(M95*21)/100</f>
      </c>
      <c t="s">
        <v>27</v>
      </c>
    </row>
    <row r="96" spans="1:5" ht="12.75">
      <c r="A96" s="35" t="s">
        <v>55</v>
      </c>
      <c r="E96" s="39" t="s">
        <v>51</v>
      </c>
    </row>
    <row r="97" spans="1:5" ht="76.5">
      <c r="A97" s="35" t="s">
        <v>57</v>
      </c>
      <c r="E97" s="40" t="s">
        <v>406</v>
      </c>
    </row>
    <row r="98" spans="1:5" ht="12.75">
      <c r="A98" t="s">
        <v>59</v>
      </c>
      <c r="E98" s="39" t="s">
        <v>60</v>
      </c>
    </row>
    <row r="99" spans="1:16" ht="12.75">
      <c r="A99" t="s">
        <v>49</v>
      </c>
      <c s="34" t="s">
        <v>136</v>
      </c>
      <c s="34" t="s">
        <v>407</v>
      </c>
      <c s="35" t="s">
        <v>51</v>
      </c>
      <c s="6" t="s">
        <v>408</v>
      </c>
      <c s="36" t="s">
        <v>299</v>
      </c>
      <c s="37">
        <v>45.125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54</v>
      </c>
      <c>
        <f>(M99*21)/100</f>
      </c>
      <c t="s">
        <v>27</v>
      </c>
    </row>
    <row r="100" spans="1:5" ht="12.75">
      <c r="A100" s="35" t="s">
        <v>55</v>
      </c>
      <c r="E100" s="39" t="s">
        <v>51</v>
      </c>
    </row>
    <row r="101" spans="1:5" ht="76.5">
      <c r="A101" s="35" t="s">
        <v>57</v>
      </c>
      <c r="E101" s="40" t="s">
        <v>409</v>
      </c>
    </row>
    <row r="102" spans="1:5" ht="12.75">
      <c r="A102" t="s">
        <v>59</v>
      </c>
      <c r="E102" s="39" t="s">
        <v>60</v>
      </c>
    </row>
    <row r="103" spans="1:13" ht="12.75">
      <c r="A103" t="s">
        <v>46</v>
      </c>
      <c r="C103" s="31" t="s">
        <v>27</v>
      </c>
      <c r="E103" s="33" t="s">
        <v>410</v>
      </c>
      <c r="J103" s="32">
        <f>0</f>
      </c>
      <c s="32">
        <f>0</f>
      </c>
      <c s="32">
        <f>0+L104</f>
      </c>
      <c s="32">
        <f>0+M104</f>
      </c>
    </row>
    <row r="104" spans="1:16" ht="12.75">
      <c r="A104" t="s">
        <v>49</v>
      </c>
      <c s="34" t="s">
        <v>411</v>
      </c>
      <c s="34" t="s">
        <v>412</v>
      </c>
      <c s="35" t="s">
        <v>51</v>
      </c>
      <c s="6" t="s">
        <v>413</v>
      </c>
      <c s="36" t="s">
        <v>299</v>
      </c>
      <c s="37">
        <v>206.575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54</v>
      </c>
      <c>
        <f>(M104*21)/100</f>
      </c>
      <c t="s">
        <v>27</v>
      </c>
    </row>
    <row r="105" spans="1:5" ht="12.75">
      <c r="A105" s="35" t="s">
        <v>55</v>
      </c>
      <c r="E105" s="39" t="s">
        <v>51</v>
      </c>
    </row>
    <row r="106" spans="1:5" ht="89.25">
      <c r="A106" s="35" t="s">
        <v>57</v>
      </c>
      <c r="E106" s="40" t="s">
        <v>414</v>
      </c>
    </row>
    <row r="107" spans="1:5" ht="12.75">
      <c r="A107" t="s">
        <v>59</v>
      </c>
      <c r="E107" s="39" t="s">
        <v>60</v>
      </c>
    </row>
    <row r="108" spans="1:13" ht="12.75">
      <c r="A108" t="s">
        <v>46</v>
      </c>
      <c r="C108" s="31" t="s">
        <v>66</v>
      </c>
      <c r="E108" s="33" t="s">
        <v>415</v>
      </c>
      <c r="J108" s="32">
        <f>0</f>
      </c>
      <c s="32">
        <f>0</f>
      </c>
      <c s="32">
        <f>0+L109</f>
      </c>
      <c s="32">
        <f>0+M109</f>
      </c>
    </row>
    <row r="109" spans="1:16" ht="12.75">
      <c r="A109" t="s">
        <v>49</v>
      </c>
      <c s="34" t="s">
        <v>139</v>
      </c>
      <c s="34" t="s">
        <v>416</v>
      </c>
      <c s="35" t="s">
        <v>51</v>
      </c>
      <c s="6" t="s">
        <v>417</v>
      </c>
      <c s="36" t="s">
        <v>275</v>
      </c>
      <c s="37">
        <v>2.5</v>
      </c>
      <c s="36">
        <v>0</v>
      </c>
      <c s="36">
        <f>ROUND(G109*H109,6)</f>
      </c>
      <c r="L109" s="38">
        <v>0</v>
      </c>
      <c s="32">
        <f>ROUND(ROUND(L109,2)*ROUND(G109,3),2)</f>
      </c>
      <c s="36" t="s">
        <v>54</v>
      </c>
      <c>
        <f>(M109*21)/100</f>
      </c>
      <c t="s">
        <v>27</v>
      </c>
    </row>
    <row r="110" spans="1:5" ht="12.75">
      <c r="A110" s="35" t="s">
        <v>55</v>
      </c>
      <c r="E110" s="39" t="s">
        <v>51</v>
      </c>
    </row>
    <row r="111" spans="1:5" ht="89.25">
      <c r="A111" s="35" t="s">
        <v>57</v>
      </c>
      <c r="E111" s="40" t="s">
        <v>418</v>
      </c>
    </row>
    <row r="112" spans="1:5" ht="12.75">
      <c r="A112" t="s">
        <v>59</v>
      </c>
      <c r="E112" s="39" t="s">
        <v>60</v>
      </c>
    </row>
    <row r="113" spans="1:13" ht="12.75">
      <c r="A113" t="s">
        <v>46</v>
      </c>
      <c r="C113" s="31" t="s">
        <v>69</v>
      </c>
      <c r="E113" s="33" t="s">
        <v>419</v>
      </c>
      <c r="J113" s="32">
        <f>0</f>
      </c>
      <c s="32">
        <f>0</f>
      </c>
      <c s="32">
        <f>0+L114+L118+L122+L126+L130+L134+L138+L142+L146+L150+L154+L158+L162+L166+L170+L174+L178+L182+L186+L190+L194+L198+L202+L206+L210+L214</f>
      </c>
      <c s="32">
        <f>0+M114+M118+M122+M126+M130+M134+M138+M142+M146+M150+M154+M158+M162+M166+M170+M174+M178+M182+M186+M190+M194+M198+M202+M206+M210+M214</f>
      </c>
    </row>
    <row r="114" spans="1:16" ht="25.5">
      <c r="A114" t="s">
        <v>49</v>
      </c>
      <c s="34" t="s">
        <v>143</v>
      </c>
      <c s="34" t="s">
        <v>420</v>
      </c>
      <c s="35" t="s">
        <v>51</v>
      </c>
      <c s="6" t="s">
        <v>421</v>
      </c>
      <c s="36" t="s">
        <v>275</v>
      </c>
      <c s="37">
        <v>24.125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54</v>
      </c>
      <c>
        <f>(M114*21)/100</f>
      </c>
      <c t="s">
        <v>27</v>
      </c>
    </row>
    <row r="115" spans="1:5" ht="12.75">
      <c r="A115" s="35" t="s">
        <v>55</v>
      </c>
      <c r="E115" s="39" t="s">
        <v>51</v>
      </c>
    </row>
    <row r="116" spans="1:5" ht="25.5">
      <c r="A116" s="35" t="s">
        <v>57</v>
      </c>
      <c r="E116" s="40" t="s">
        <v>422</v>
      </c>
    </row>
    <row r="117" spans="1:5" ht="12.75">
      <c r="A117" t="s">
        <v>59</v>
      </c>
      <c r="E117" s="39" t="s">
        <v>60</v>
      </c>
    </row>
    <row r="118" spans="1:16" ht="25.5">
      <c r="A118" t="s">
        <v>49</v>
      </c>
      <c s="34" t="s">
        <v>147</v>
      </c>
      <c s="34" t="s">
        <v>423</v>
      </c>
      <c s="35" t="s">
        <v>51</v>
      </c>
      <c s="6" t="s">
        <v>424</v>
      </c>
      <c s="36" t="s">
        <v>275</v>
      </c>
      <c s="37">
        <v>36.25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54</v>
      </c>
      <c>
        <f>(M118*21)/100</f>
      </c>
      <c t="s">
        <v>27</v>
      </c>
    </row>
    <row r="119" spans="1:5" ht="12.75">
      <c r="A119" s="35" t="s">
        <v>55</v>
      </c>
      <c r="E119" s="39" t="s">
        <v>51</v>
      </c>
    </row>
    <row r="120" spans="1:5" ht="25.5">
      <c r="A120" s="35" t="s">
        <v>57</v>
      </c>
      <c r="E120" s="40" t="s">
        <v>425</v>
      </c>
    </row>
    <row r="121" spans="1:5" ht="12.75">
      <c r="A121" t="s">
        <v>59</v>
      </c>
      <c r="E121" s="39" t="s">
        <v>60</v>
      </c>
    </row>
    <row r="122" spans="1:16" ht="12.75">
      <c r="A122" t="s">
        <v>49</v>
      </c>
      <c s="34" t="s">
        <v>151</v>
      </c>
      <c s="34" t="s">
        <v>426</v>
      </c>
      <c s="35" t="s">
        <v>51</v>
      </c>
      <c s="6" t="s">
        <v>427</v>
      </c>
      <c s="36" t="s">
        <v>275</v>
      </c>
      <c s="37">
        <v>1529.817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54</v>
      </c>
      <c>
        <f>(M122*21)/100</f>
      </c>
      <c t="s">
        <v>27</v>
      </c>
    </row>
    <row r="123" spans="1:5" ht="12.75">
      <c r="A123" s="35" t="s">
        <v>55</v>
      </c>
      <c r="E123" s="39" t="s">
        <v>51</v>
      </c>
    </row>
    <row r="124" spans="1:5" ht="38.25">
      <c r="A124" s="35" t="s">
        <v>57</v>
      </c>
      <c r="E124" s="40" t="s">
        <v>428</v>
      </c>
    </row>
    <row r="125" spans="1:5" ht="12.75">
      <c r="A125" t="s">
        <v>59</v>
      </c>
      <c r="E125" s="39" t="s">
        <v>60</v>
      </c>
    </row>
    <row r="126" spans="1:16" ht="12.75">
      <c r="A126" t="s">
        <v>49</v>
      </c>
      <c s="34" t="s">
        <v>155</v>
      </c>
      <c s="34" t="s">
        <v>429</v>
      </c>
      <c s="35" t="s">
        <v>51</v>
      </c>
      <c s="6" t="s">
        <v>430</v>
      </c>
      <c s="36" t="s">
        <v>53</v>
      </c>
      <c s="37">
        <v>25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54</v>
      </c>
      <c>
        <f>(M126*21)/100</f>
      </c>
      <c t="s">
        <v>27</v>
      </c>
    </row>
    <row r="127" spans="1:5" ht="12.75">
      <c r="A127" s="35" t="s">
        <v>55</v>
      </c>
      <c r="E127" s="39" t="s">
        <v>51</v>
      </c>
    </row>
    <row r="128" spans="1:5" ht="25.5">
      <c r="A128" s="35" t="s">
        <v>57</v>
      </c>
      <c r="E128" s="40" t="s">
        <v>431</v>
      </c>
    </row>
    <row r="129" spans="1:5" ht="12.75">
      <c r="A129" t="s">
        <v>59</v>
      </c>
      <c r="E129" s="39" t="s">
        <v>60</v>
      </c>
    </row>
    <row r="130" spans="1:16" ht="25.5">
      <c r="A130" t="s">
        <v>49</v>
      </c>
      <c s="34" t="s">
        <v>159</v>
      </c>
      <c s="34" t="s">
        <v>432</v>
      </c>
      <c s="35" t="s">
        <v>51</v>
      </c>
      <c s="6" t="s">
        <v>433</v>
      </c>
      <c s="36" t="s">
        <v>53</v>
      </c>
      <c s="37">
        <v>250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54</v>
      </c>
      <c>
        <f>(M130*21)/100</f>
      </c>
      <c t="s">
        <v>27</v>
      </c>
    </row>
    <row r="131" spans="1:5" ht="12.75">
      <c r="A131" s="35" t="s">
        <v>55</v>
      </c>
      <c r="E131" s="39" t="s">
        <v>51</v>
      </c>
    </row>
    <row r="132" spans="1:5" ht="63.75">
      <c r="A132" s="35" t="s">
        <v>57</v>
      </c>
      <c r="E132" s="40" t="s">
        <v>434</v>
      </c>
    </row>
    <row r="133" spans="1:5" ht="12.75">
      <c r="A133" t="s">
        <v>59</v>
      </c>
      <c r="E133" s="39" t="s">
        <v>60</v>
      </c>
    </row>
    <row r="134" spans="1:16" ht="25.5">
      <c r="A134" t="s">
        <v>49</v>
      </c>
      <c s="34" t="s">
        <v>162</v>
      </c>
      <c s="34" t="s">
        <v>435</v>
      </c>
      <c s="35" t="s">
        <v>51</v>
      </c>
      <c s="6" t="s">
        <v>436</v>
      </c>
      <c s="36" t="s">
        <v>53</v>
      </c>
      <c s="37">
        <v>1335.303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54</v>
      </c>
      <c>
        <f>(M134*21)/100</f>
      </c>
      <c t="s">
        <v>27</v>
      </c>
    </row>
    <row r="135" spans="1:5" ht="12.75">
      <c r="A135" s="35" t="s">
        <v>55</v>
      </c>
      <c r="E135" s="39" t="s">
        <v>51</v>
      </c>
    </row>
    <row r="136" spans="1:5" ht="114.75">
      <c r="A136" s="35" t="s">
        <v>57</v>
      </c>
      <c r="E136" s="40" t="s">
        <v>437</v>
      </c>
    </row>
    <row r="137" spans="1:5" ht="12.75">
      <c r="A137" t="s">
        <v>59</v>
      </c>
      <c r="E137" s="39" t="s">
        <v>60</v>
      </c>
    </row>
    <row r="138" spans="1:16" ht="25.5">
      <c r="A138" t="s">
        <v>49</v>
      </c>
      <c s="34" t="s">
        <v>165</v>
      </c>
      <c s="34" t="s">
        <v>438</v>
      </c>
      <c s="35" t="s">
        <v>51</v>
      </c>
      <c s="6" t="s">
        <v>439</v>
      </c>
      <c s="36" t="s">
        <v>53</v>
      </c>
      <c s="37">
        <v>450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54</v>
      </c>
      <c>
        <f>(M138*21)/100</f>
      </c>
      <c t="s">
        <v>27</v>
      </c>
    </row>
    <row r="139" spans="1:5" ht="12.75">
      <c r="A139" s="35" t="s">
        <v>55</v>
      </c>
      <c r="E139" s="39" t="s">
        <v>51</v>
      </c>
    </row>
    <row r="140" spans="1:5" ht="63.75">
      <c r="A140" s="35" t="s">
        <v>57</v>
      </c>
      <c r="E140" s="40" t="s">
        <v>440</v>
      </c>
    </row>
    <row r="141" spans="1:5" ht="12.75">
      <c r="A141" t="s">
        <v>59</v>
      </c>
      <c r="E141" s="39" t="s">
        <v>60</v>
      </c>
    </row>
    <row r="142" spans="1:16" ht="12.75">
      <c r="A142" t="s">
        <v>49</v>
      </c>
      <c s="34" t="s">
        <v>168</v>
      </c>
      <c s="34" t="s">
        <v>441</v>
      </c>
      <c s="35" t="s">
        <v>51</v>
      </c>
      <c s="6" t="s">
        <v>442</v>
      </c>
      <c s="36" t="s">
        <v>299</v>
      </c>
      <c s="37">
        <v>12.5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54</v>
      </c>
      <c>
        <f>(M142*21)/100</f>
      </c>
      <c t="s">
        <v>27</v>
      </c>
    </row>
    <row r="143" spans="1:5" ht="12.75">
      <c r="A143" s="35" t="s">
        <v>55</v>
      </c>
      <c r="E143" s="39" t="s">
        <v>51</v>
      </c>
    </row>
    <row r="144" spans="1:5" ht="38.25">
      <c r="A144" s="35" t="s">
        <v>57</v>
      </c>
      <c r="E144" s="40" t="s">
        <v>443</v>
      </c>
    </row>
    <row r="145" spans="1:5" ht="12.75">
      <c r="A145" t="s">
        <v>59</v>
      </c>
      <c r="E145" s="39" t="s">
        <v>60</v>
      </c>
    </row>
    <row r="146" spans="1:16" ht="12.75">
      <c r="A146" t="s">
        <v>49</v>
      </c>
      <c s="34" t="s">
        <v>171</v>
      </c>
      <c s="34" t="s">
        <v>444</v>
      </c>
      <c s="35" t="s">
        <v>51</v>
      </c>
      <c s="6" t="s">
        <v>445</v>
      </c>
      <c s="36" t="s">
        <v>299</v>
      </c>
      <c s="37">
        <v>145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54</v>
      </c>
      <c>
        <f>(M146*21)/100</f>
      </c>
      <c t="s">
        <v>27</v>
      </c>
    </row>
    <row r="147" spans="1:5" ht="12.75">
      <c r="A147" s="35" t="s">
        <v>55</v>
      </c>
      <c r="E147" s="39" t="s">
        <v>51</v>
      </c>
    </row>
    <row r="148" spans="1:5" ht="25.5">
      <c r="A148" s="35" t="s">
        <v>57</v>
      </c>
      <c r="E148" s="40" t="s">
        <v>446</v>
      </c>
    </row>
    <row r="149" spans="1:5" ht="12.75">
      <c r="A149" t="s">
        <v>59</v>
      </c>
      <c r="E149" s="39" t="s">
        <v>60</v>
      </c>
    </row>
    <row r="150" spans="1:16" ht="12.75">
      <c r="A150" t="s">
        <v>49</v>
      </c>
      <c s="34" t="s">
        <v>175</v>
      </c>
      <c s="34" t="s">
        <v>447</v>
      </c>
      <c s="35" t="s">
        <v>51</v>
      </c>
      <c s="6" t="s">
        <v>448</v>
      </c>
      <c s="36" t="s">
        <v>299</v>
      </c>
      <c s="37">
        <v>3.75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54</v>
      </c>
      <c>
        <f>(M150*21)/100</f>
      </c>
      <c t="s">
        <v>27</v>
      </c>
    </row>
    <row r="151" spans="1:5" ht="12.75">
      <c r="A151" s="35" t="s">
        <v>55</v>
      </c>
      <c r="E151" s="39" t="s">
        <v>51</v>
      </c>
    </row>
    <row r="152" spans="1:5" ht="38.25">
      <c r="A152" s="35" t="s">
        <v>57</v>
      </c>
      <c r="E152" s="40" t="s">
        <v>449</v>
      </c>
    </row>
    <row r="153" spans="1:5" ht="12.75">
      <c r="A153" t="s">
        <v>59</v>
      </c>
      <c r="E153" s="39" t="s">
        <v>60</v>
      </c>
    </row>
    <row r="154" spans="1:16" ht="12.75">
      <c r="A154" t="s">
        <v>49</v>
      </c>
      <c s="34" t="s">
        <v>180</v>
      </c>
      <c s="34" t="s">
        <v>450</v>
      </c>
      <c s="35" t="s">
        <v>51</v>
      </c>
      <c s="6" t="s">
        <v>451</v>
      </c>
      <c s="36" t="s">
        <v>299</v>
      </c>
      <c s="37">
        <v>3.05</v>
      </c>
      <c s="36">
        <v>0</v>
      </c>
      <c s="36">
        <f>ROUND(G154*H154,6)</f>
      </c>
      <c r="L154" s="38">
        <v>0</v>
      </c>
      <c s="32">
        <f>ROUND(ROUND(L154,2)*ROUND(G154,3),2)</f>
      </c>
      <c s="36" t="s">
        <v>54</v>
      </c>
      <c>
        <f>(M154*21)/100</f>
      </c>
      <c t="s">
        <v>27</v>
      </c>
    </row>
    <row r="155" spans="1:5" ht="12.75">
      <c r="A155" s="35" t="s">
        <v>55</v>
      </c>
      <c r="E155" s="39" t="s">
        <v>51</v>
      </c>
    </row>
    <row r="156" spans="1:5" ht="89.25">
      <c r="A156" s="35" t="s">
        <v>57</v>
      </c>
      <c r="E156" s="40" t="s">
        <v>452</v>
      </c>
    </row>
    <row r="157" spans="1:5" ht="12.75">
      <c r="A157" t="s">
        <v>59</v>
      </c>
      <c r="E157" s="39" t="s">
        <v>60</v>
      </c>
    </row>
    <row r="158" spans="1:16" ht="12.75">
      <c r="A158" t="s">
        <v>49</v>
      </c>
      <c s="34" t="s">
        <v>184</v>
      </c>
      <c s="34" t="s">
        <v>453</v>
      </c>
      <c s="35" t="s">
        <v>51</v>
      </c>
      <c s="6" t="s">
        <v>454</v>
      </c>
      <c s="36" t="s">
        <v>299</v>
      </c>
      <c s="37">
        <v>29</v>
      </c>
      <c s="36">
        <v>0</v>
      </c>
      <c s="36">
        <f>ROUND(G158*H158,6)</f>
      </c>
      <c r="L158" s="38">
        <v>0</v>
      </c>
      <c s="32">
        <f>ROUND(ROUND(L158,2)*ROUND(G158,3),2)</f>
      </c>
      <c s="36" t="s">
        <v>54</v>
      </c>
      <c>
        <f>(M158*21)/100</f>
      </c>
      <c t="s">
        <v>27</v>
      </c>
    </row>
    <row r="159" spans="1:5" ht="12.75">
      <c r="A159" s="35" t="s">
        <v>55</v>
      </c>
      <c r="E159" s="39" t="s">
        <v>51</v>
      </c>
    </row>
    <row r="160" spans="1:5" ht="25.5">
      <c r="A160" s="35" t="s">
        <v>57</v>
      </c>
      <c r="E160" s="40" t="s">
        <v>455</v>
      </c>
    </row>
    <row r="161" spans="1:5" ht="12.75">
      <c r="A161" t="s">
        <v>59</v>
      </c>
      <c r="E161" s="39" t="s">
        <v>60</v>
      </c>
    </row>
    <row r="162" spans="1:16" ht="12.75">
      <c r="A162" t="s">
        <v>49</v>
      </c>
      <c s="34" t="s">
        <v>189</v>
      </c>
      <c s="34" t="s">
        <v>456</v>
      </c>
      <c s="35" t="s">
        <v>51</v>
      </c>
      <c s="6" t="s">
        <v>457</v>
      </c>
      <c s="36" t="s">
        <v>299</v>
      </c>
      <c s="37">
        <v>22.5</v>
      </c>
      <c s="36">
        <v>0</v>
      </c>
      <c s="36">
        <f>ROUND(G162*H162,6)</f>
      </c>
      <c r="L162" s="38">
        <v>0</v>
      </c>
      <c s="32">
        <f>ROUND(ROUND(L162,2)*ROUND(G162,3),2)</f>
      </c>
      <c s="36" t="s">
        <v>54</v>
      </c>
      <c>
        <f>(M162*21)/100</f>
      </c>
      <c t="s">
        <v>27</v>
      </c>
    </row>
    <row r="163" spans="1:5" ht="12.75">
      <c r="A163" s="35" t="s">
        <v>55</v>
      </c>
      <c r="E163" s="39" t="s">
        <v>51</v>
      </c>
    </row>
    <row r="164" spans="1:5" ht="25.5">
      <c r="A164" s="35" t="s">
        <v>57</v>
      </c>
      <c r="E164" s="40" t="s">
        <v>458</v>
      </c>
    </row>
    <row r="165" spans="1:5" ht="12.75">
      <c r="A165" t="s">
        <v>59</v>
      </c>
      <c r="E165" s="39" t="s">
        <v>60</v>
      </c>
    </row>
    <row r="166" spans="1:16" ht="12.75">
      <c r="A166" t="s">
        <v>49</v>
      </c>
      <c s="34" t="s">
        <v>194</v>
      </c>
      <c s="34" t="s">
        <v>459</v>
      </c>
      <c s="35" t="s">
        <v>51</v>
      </c>
      <c s="6" t="s">
        <v>460</v>
      </c>
      <c s="36" t="s">
        <v>275</v>
      </c>
      <c s="37">
        <v>3.9</v>
      </c>
      <c s="36">
        <v>0</v>
      </c>
      <c s="36">
        <f>ROUND(G166*H166,6)</f>
      </c>
      <c r="L166" s="38">
        <v>0</v>
      </c>
      <c s="32">
        <f>ROUND(ROUND(L166,2)*ROUND(G166,3),2)</f>
      </c>
      <c s="36" t="s">
        <v>54</v>
      </c>
      <c>
        <f>(M166*21)/100</f>
      </c>
      <c t="s">
        <v>27</v>
      </c>
    </row>
    <row r="167" spans="1:5" ht="12.75">
      <c r="A167" s="35" t="s">
        <v>55</v>
      </c>
      <c r="E167" s="39" t="s">
        <v>51</v>
      </c>
    </row>
    <row r="168" spans="1:5" ht="89.25">
      <c r="A168" s="35" t="s">
        <v>57</v>
      </c>
      <c r="E168" s="40" t="s">
        <v>461</v>
      </c>
    </row>
    <row r="169" spans="1:5" ht="12.75">
      <c r="A169" t="s">
        <v>59</v>
      </c>
      <c r="E169" s="39" t="s">
        <v>60</v>
      </c>
    </row>
    <row r="170" spans="1:16" ht="12.75">
      <c r="A170" t="s">
        <v>49</v>
      </c>
      <c s="34" t="s">
        <v>201</v>
      </c>
      <c s="34" t="s">
        <v>462</v>
      </c>
      <c s="35" t="s">
        <v>51</v>
      </c>
      <c s="6" t="s">
        <v>463</v>
      </c>
      <c s="36" t="s">
        <v>299</v>
      </c>
      <c s="37">
        <v>6.329</v>
      </c>
      <c s="36">
        <v>0</v>
      </c>
      <c s="36">
        <f>ROUND(G170*H170,6)</f>
      </c>
      <c r="L170" s="38">
        <v>0</v>
      </c>
      <c s="32">
        <f>ROUND(ROUND(L170,2)*ROUND(G170,3),2)</f>
      </c>
      <c s="36" t="s">
        <v>54</v>
      </c>
      <c>
        <f>(M170*21)/100</f>
      </c>
      <c t="s">
        <v>27</v>
      </c>
    </row>
    <row r="171" spans="1:5" ht="12.75">
      <c r="A171" s="35" t="s">
        <v>55</v>
      </c>
      <c r="E171" s="39" t="s">
        <v>51</v>
      </c>
    </row>
    <row r="172" spans="1:5" ht="76.5">
      <c r="A172" s="35" t="s">
        <v>57</v>
      </c>
      <c r="E172" s="40" t="s">
        <v>464</v>
      </c>
    </row>
    <row r="173" spans="1:5" ht="12.75">
      <c r="A173" t="s">
        <v>59</v>
      </c>
      <c r="E173" s="39" t="s">
        <v>60</v>
      </c>
    </row>
    <row r="174" spans="1:16" ht="12.75">
      <c r="A174" t="s">
        <v>49</v>
      </c>
      <c s="34" t="s">
        <v>206</v>
      </c>
      <c s="34" t="s">
        <v>465</v>
      </c>
      <c s="35" t="s">
        <v>51</v>
      </c>
      <c s="6" t="s">
        <v>466</v>
      </c>
      <c s="36" t="s">
        <v>275</v>
      </c>
      <c s="37">
        <v>54.375</v>
      </c>
      <c s="36">
        <v>0</v>
      </c>
      <c s="36">
        <f>ROUND(G174*H174,6)</f>
      </c>
      <c r="L174" s="38">
        <v>0</v>
      </c>
      <c s="32">
        <f>ROUND(ROUND(L174,2)*ROUND(G174,3),2)</f>
      </c>
      <c s="36" t="s">
        <v>467</v>
      </c>
      <c>
        <f>(M174*21)/100</f>
      </c>
      <c t="s">
        <v>27</v>
      </c>
    </row>
    <row r="175" spans="1:5" ht="12.75">
      <c r="A175" s="35" t="s">
        <v>55</v>
      </c>
      <c r="E175" s="39" t="s">
        <v>51</v>
      </c>
    </row>
    <row r="176" spans="1:5" ht="25.5">
      <c r="A176" s="35" t="s">
        <v>57</v>
      </c>
      <c r="E176" s="40" t="s">
        <v>468</v>
      </c>
    </row>
    <row r="177" spans="1:5" ht="89.25">
      <c r="A177" t="s">
        <v>59</v>
      </c>
      <c r="E177" s="39" t="s">
        <v>469</v>
      </c>
    </row>
    <row r="178" spans="1:16" ht="12.75">
      <c r="A178" t="s">
        <v>49</v>
      </c>
      <c s="34" t="s">
        <v>210</v>
      </c>
      <c s="34" t="s">
        <v>470</v>
      </c>
      <c s="35" t="s">
        <v>51</v>
      </c>
      <c s="6" t="s">
        <v>471</v>
      </c>
      <c s="36" t="s">
        <v>65</v>
      </c>
      <c s="37">
        <v>4</v>
      </c>
      <c s="36">
        <v>0</v>
      </c>
      <c s="36">
        <f>ROUND(G178*H178,6)</f>
      </c>
      <c r="L178" s="38">
        <v>0</v>
      </c>
      <c s="32">
        <f>ROUND(ROUND(L178,2)*ROUND(G178,3),2)</f>
      </c>
      <c s="36" t="s">
        <v>467</v>
      </c>
      <c>
        <f>(M178*21)/100</f>
      </c>
      <c t="s">
        <v>27</v>
      </c>
    </row>
    <row r="179" spans="1:5" ht="12.75">
      <c r="A179" s="35" t="s">
        <v>55</v>
      </c>
      <c r="E179" s="39" t="s">
        <v>51</v>
      </c>
    </row>
    <row r="180" spans="1:5" ht="12.75">
      <c r="A180" s="35" t="s">
        <v>57</v>
      </c>
      <c r="E180" s="40" t="s">
        <v>472</v>
      </c>
    </row>
    <row r="181" spans="1:5" ht="255">
      <c r="A181" t="s">
        <v>59</v>
      </c>
      <c r="E181" s="39" t="s">
        <v>473</v>
      </c>
    </row>
    <row r="182" spans="1:16" ht="12.75">
      <c r="A182" t="s">
        <v>49</v>
      </c>
      <c s="34" t="s">
        <v>213</v>
      </c>
      <c s="34" t="s">
        <v>474</v>
      </c>
      <c s="35" t="s">
        <v>51</v>
      </c>
      <c s="6" t="s">
        <v>475</v>
      </c>
      <c s="36" t="s">
        <v>65</v>
      </c>
      <c s="37">
        <v>4</v>
      </c>
      <c s="36">
        <v>0</v>
      </c>
      <c s="36">
        <f>ROUND(G182*H182,6)</f>
      </c>
      <c r="L182" s="38">
        <v>0</v>
      </c>
      <c s="32">
        <f>ROUND(ROUND(L182,2)*ROUND(G182,3),2)</f>
      </c>
      <c s="36" t="s">
        <v>467</v>
      </c>
      <c>
        <f>(M182*21)/100</f>
      </c>
      <c t="s">
        <v>27</v>
      </c>
    </row>
    <row r="183" spans="1:5" ht="12.75">
      <c r="A183" s="35" t="s">
        <v>55</v>
      </c>
      <c r="E183" s="39" t="s">
        <v>51</v>
      </c>
    </row>
    <row r="184" spans="1:5" ht="12.75">
      <c r="A184" s="35" t="s">
        <v>57</v>
      </c>
      <c r="E184" s="40" t="s">
        <v>472</v>
      </c>
    </row>
    <row r="185" spans="1:5" ht="102">
      <c r="A185" t="s">
        <v>59</v>
      </c>
      <c r="E185" s="39" t="s">
        <v>476</v>
      </c>
    </row>
    <row r="186" spans="1:16" ht="12.75">
      <c r="A186" t="s">
        <v>49</v>
      </c>
      <c s="34" t="s">
        <v>216</v>
      </c>
      <c s="34" t="s">
        <v>477</v>
      </c>
      <c s="35" t="s">
        <v>51</v>
      </c>
      <c s="6" t="s">
        <v>478</v>
      </c>
      <c s="36" t="s">
        <v>275</v>
      </c>
      <c s="37">
        <v>24.125</v>
      </c>
      <c s="36">
        <v>0</v>
      </c>
      <c s="36">
        <f>ROUND(G186*H186,6)</f>
      </c>
      <c r="L186" s="38">
        <v>0</v>
      </c>
      <c s="32">
        <f>ROUND(ROUND(L186,2)*ROUND(G186,3),2)</f>
      </c>
      <c s="36" t="s">
        <v>467</v>
      </c>
      <c>
        <f>(M186*21)/100</f>
      </c>
      <c t="s">
        <v>27</v>
      </c>
    </row>
    <row r="187" spans="1:5" ht="12.75">
      <c r="A187" s="35" t="s">
        <v>55</v>
      </c>
      <c r="E187" s="39" t="s">
        <v>51</v>
      </c>
    </row>
    <row r="188" spans="1:5" ht="38.25">
      <c r="A188" s="35" t="s">
        <v>57</v>
      </c>
      <c r="E188" s="40" t="s">
        <v>479</v>
      </c>
    </row>
    <row r="189" spans="1:5" ht="127.5">
      <c r="A189" t="s">
        <v>59</v>
      </c>
      <c r="E189" s="39" t="s">
        <v>480</v>
      </c>
    </row>
    <row r="190" spans="1:16" ht="12.75">
      <c r="A190" t="s">
        <v>49</v>
      </c>
      <c s="34" t="s">
        <v>219</v>
      </c>
      <c s="34" t="s">
        <v>481</v>
      </c>
      <c s="35" t="s">
        <v>51</v>
      </c>
      <c s="6" t="s">
        <v>482</v>
      </c>
      <c s="36" t="s">
        <v>299</v>
      </c>
      <c s="37">
        <v>145</v>
      </c>
      <c s="36">
        <v>0</v>
      </c>
      <c s="36">
        <f>ROUND(G190*H190,6)</f>
      </c>
      <c r="L190" s="38">
        <v>0</v>
      </c>
      <c s="32">
        <f>ROUND(ROUND(L190,2)*ROUND(G190,3),2)</f>
      </c>
      <c s="36" t="s">
        <v>467</v>
      </c>
      <c>
        <f>(M190*21)/100</f>
      </c>
      <c t="s">
        <v>27</v>
      </c>
    </row>
    <row r="191" spans="1:5" ht="12.75">
      <c r="A191" s="35" t="s">
        <v>55</v>
      </c>
      <c r="E191" s="39" t="s">
        <v>51</v>
      </c>
    </row>
    <row r="192" spans="1:5" ht="38.25">
      <c r="A192" s="35" t="s">
        <v>57</v>
      </c>
      <c r="E192" s="40" t="s">
        <v>483</v>
      </c>
    </row>
    <row r="193" spans="1:5" ht="127.5">
      <c r="A193" t="s">
        <v>59</v>
      </c>
      <c r="E193" s="39" t="s">
        <v>480</v>
      </c>
    </row>
    <row r="194" spans="1:16" ht="12.75">
      <c r="A194" t="s">
        <v>49</v>
      </c>
      <c s="34" t="s">
        <v>222</v>
      </c>
      <c s="34" t="s">
        <v>484</v>
      </c>
      <c s="35" t="s">
        <v>51</v>
      </c>
      <c s="6" t="s">
        <v>485</v>
      </c>
      <c s="36" t="s">
        <v>299</v>
      </c>
      <c s="37">
        <v>145</v>
      </c>
      <c s="36">
        <v>0</v>
      </c>
      <c s="36">
        <f>ROUND(G194*H194,6)</f>
      </c>
      <c r="L194" s="38">
        <v>0</v>
      </c>
      <c s="32">
        <f>ROUND(ROUND(L194,2)*ROUND(G194,3),2)</f>
      </c>
      <c s="36" t="s">
        <v>467</v>
      </c>
      <c>
        <f>(M194*21)/100</f>
      </c>
      <c t="s">
        <v>27</v>
      </c>
    </row>
    <row r="195" spans="1:5" ht="12.75">
      <c r="A195" s="35" t="s">
        <v>55</v>
      </c>
      <c r="E195" s="39" t="s">
        <v>51</v>
      </c>
    </row>
    <row r="196" spans="1:5" ht="25.5">
      <c r="A196" s="35" t="s">
        <v>57</v>
      </c>
      <c r="E196" s="40" t="s">
        <v>446</v>
      </c>
    </row>
    <row r="197" spans="1:5" ht="51">
      <c r="A197" t="s">
        <v>59</v>
      </c>
      <c r="E197" s="39" t="s">
        <v>486</v>
      </c>
    </row>
    <row r="198" spans="1:16" ht="12.75">
      <c r="A198" t="s">
        <v>49</v>
      </c>
      <c s="34" t="s">
        <v>225</v>
      </c>
      <c s="34" t="s">
        <v>487</v>
      </c>
      <c s="35" t="s">
        <v>51</v>
      </c>
      <c s="6" t="s">
        <v>488</v>
      </c>
      <c s="36" t="s">
        <v>299</v>
      </c>
      <c s="37">
        <v>145</v>
      </c>
      <c s="36">
        <v>0</v>
      </c>
      <c s="36">
        <f>ROUND(G198*H198,6)</f>
      </c>
      <c r="L198" s="38">
        <v>0</v>
      </c>
      <c s="32">
        <f>ROUND(ROUND(L198,2)*ROUND(G198,3),2)</f>
      </c>
      <c s="36" t="s">
        <v>467</v>
      </c>
      <c>
        <f>(M198*21)/100</f>
      </c>
      <c t="s">
        <v>27</v>
      </c>
    </row>
    <row r="199" spans="1:5" ht="12.75">
      <c r="A199" s="35" t="s">
        <v>55</v>
      </c>
      <c r="E199" s="39" t="s">
        <v>51</v>
      </c>
    </row>
    <row r="200" spans="1:5" ht="25.5">
      <c r="A200" s="35" t="s">
        <v>57</v>
      </c>
      <c r="E200" s="40" t="s">
        <v>446</v>
      </c>
    </row>
    <row r="201" spans="1:5" ht="51">
      <c r="A201" t="s">
        <v>59</v>
      </c>
      <c r="E201" s="39" t="s">
        <v>486</v>
      </c>
    </row>
    <row r="202" spans="1:16" ht="12.75">
      <c r="A202" t="s">
        <v>49</v>
      </c>
      <c s="34" t="s">
        <v>228</v>
      </c>
      <c s="34" t="s">
        <v>489</v>
      </c>
      <c s="35" t="s">
        <v>51</v>
      </c>
      <c s="6" t="s">
        <v>490</v>
      </c>
      <c s="36" t="s">
        <v>299</v>
      </c>
      <c s="37">
        <v>22.5</v>
      </c>
      <c s="36">
        <v>0</v>
      </c>
      <c s="36">
        <f>ROUND(G202*H202,6)</f>
      </c>
      <c r="L202" s="38">
        <v>0</v>
      </c>
      <c s="32">
        <f>ROUND(ROUND(L202,2)*ROUND(G202,3),2)</f>
      </c>
      <c s="36" t="s">
        <v>467</v>
      </c>
      <c>
        <f>(M202*21)/100</f>
      </c>
      <c t="s">
        <v>27</v>
      </c>
    </row>
    <row r="203" spans="1:5" ht="12.75">
      <c r="A203" s="35" t="s">
        <v>55</v>
      </c>
      <c r="E203" s="39" t="s">
        <v>51</v>
      </c>
    </row>
    <row r="204" spans="1:5" ht="25.5">
      <c r="A204" s="35" t="s">
        <v>57</v>
      </c>
      <c r="E204" s="40" t="s">
        <v>458</v>
      </c>
    </row>
    <row r="205" spans="1:5" ht="140.25">
      <c r="A205" t="s">
        <v>59</v>
      </c>
      <c r="E205" s="39" t="s">
        <v>491</v>
      </c>
    </row>
    <row r="206" spans="1:16" ht="12.75">
      <c r="A206" t="s">
        <v>49</v>
      </c>
      <c s="34" t="s">
        <v>231</v>
      </c>
      <c s="34" t="s">
        <v>492</v>
      </c>
      <c s="35" t="s">
        <v>51</v>
      </c>
      <c s="6" t="s">
        <v>493</v>
      </c>
      <c s="36" t="s">
        <v>299</v>
      </c>
      <c s="37">
        <v>145</v>
      </c>
      <c s="36">
        <v>0</v>
      </c>
      <c s="36">
        <f>ROUND(G206*H206,6)</f>
      </c>
      <c r="L206" s="38">
        <v>0</v>
      </c>
      <c s="32">
        <f>ROUND(ROUND(L206,2)*ROUND(G206,3),2)</f>
      </c>
      <c s="36" t="s">
        <v>467</v>
      </c>
      <c>
        <f>(M206*21)/100</f>
      </c>
      <c t="s">
        <v>27</v>
      </c>
    </row>
    <row r="207" spans="1:5" ht="12.75">
      <c r="A207" s="35" t="s">
        <v>55</v>
      </c>
      <c r="E207" s="39" t="s">
        <v>51</v>
      </c>
    </row>
    <row r="208" spans="1:5" ht="25.5">
      <c r="A208" s="35" t="s">
        <v>57</v>
      </c>
      <c r="E208" s="40" t="s">
        <v>446</v>
      </c>
    </row>
    <row r="209" spans="1:5" ht="140.25">
      <c r="A209" t="s">
        <v>59</v>
      </c>
      <c r="E209" s="39" t="s">
        <v>491</v>
      </c>
    </row>
    <row r="210" spans="1:16" ht="12.75">
      <c r="A210" t="s">
        <v>49</v>
      </c>
      <c s="34" t="s">
        <v>234</v>
      </c>
      <c s="34" t="s">
        <v>494</v>
      </c>
      <c s="35" t="s">
        <v>51</v>
      </c>
      <c s="6" t="s">
        <v>495</v>
      </c>
      <c s="36" t="s">
        <v>299</v>
      </c>
      <c s="37">
        <v>145</v>
      </c>
      <c s="36">
        <v>0</v>
      </c>
      <c s="36">
        <f>ROUND(G210*H210,6)</f>
      </c>
      <c r="L210" s="38">
        <v>0</v>
      </c>
      <c s="32">
        <f>ROUND(ROUND(L210,2)*ROUND(G210,3),2)</f>
      </c>
      <c s="36" t="s">
        <v>467</v>
      </c>
      <c>
        <f>(M210*21)/100</f>
      </c>
      <c t="s">
        <v>27</v>
      </c>
    </row>
    <row r="211" spans="1:5" ht="12.75">
      <c r="A211" s="35" t="s">
        <v>55</v>
      </c>
      <c r="E211" s="39" t="s">
        <v>51</v>
      </c>
    </row>
    <row r="212" spans="1:5" ht="25.5">
      <c r="A212" s="35" t="s">
        <v>57</v>
      </c>
      <c r="E212" s="40" t="s">
        <v>446</v>
      </c>
    </row>
    <row r="213" spans="1:5" ht="140.25">
      <c r="A213" t="s">
        <v>59</v>
      </c>
      <c r="E213" s="39" t="s">
        <v>491</v>
      </c>
    </row>
    <row r="214" spans="1:16" ht="12.75">
      <c r="A214" t="s">
        <v>49</v>
      </c>
      <c s="34" t="s">
        <v>239</v>
      </c>
      <c s="34" t="s">
        <v>496</v>
      </c>
      <c s="35" t="s">
        <v>51</v>
      </c>
      <c s="6" t="s">
        <v>497</v>
      </c>
      <c s="36" t="s">
        <v>53</v>
      </c>
      <c s="37">
        <v>60.4</v>
      </c>
      <c s="36">
        <v>0</v>
      </c>
      <c s="36">
        <f>ROUND(G214*H214,6)</f>
      </c>
      <c r="L214" s="38">
        <v>0</v>
      </c>
      <c s="32">
        <f>ROUND(ROUND(L214,2)*ROUND(G214,3),2)</f>
      </c>
      <c s="36" t="s">
        <v>467</v>
      </c>
      <c>
        <f>(M214*21)/100</f>
      </c>
      <c t="s">
        <v>27</v>
      </c>
    </row>
    <row r="215" spans="1:5" ht="12.75">
      <c r="A215" s="35" t="s">
        <v>55</v>
      </c>
      <c r="E215" s="39" t="s">
        <v>51</v>
      </c>
    </row>
    <row r="216" spans="1:5" ht="89.25">
      <c r="A216" s="35" t="s">
        <v>57</v>
      </c>
      <c r="E216" s="40" t="s">
        <v>498</v>
      </c>
    </row>
    <row r="217" spans="1:5" ht="38.25">
      <c r="A217" t="s">
        <v>59</v>
      </c>
      <c r="E217" s="39" t="s">
        <v>499</v>
      </c>
    </row>
    <row r="218" spans="1:13" ht="12.75">
      <c r="A218" t="s">
        <v>46</v>
      </c>
      <c r="C218" s="31" t="s">
        <v>81</v>
      </c>
      <c r="E218" s="33" t="s">
        <v>500</v>
      </c>
      <c r="J218" s="32">
        <f>0</f>
      </c>
      <c s="32">
        <f>0</f>
      </c>
      <c s="32">
        <f>0+L219+L223+L227</f>
      </c>
      <c s="32">
        <f>0+M219+M223+M227</f>
      </c>
    </row>
    <row r="219" spans="1:16" ht="12.75">
      <c r="A219" t="s">
        <v>49</v>
      </c>
      <c s="34" t="s">
        <v>242</v>
      </c>
      <c s="34" t="s">
        <v>501</v>
      </c>
      <c s="35" t="s">
        <v>51</v>
      </c>
      <c s="6" t="s">
        <v>502</v>
      </c>
      <c s="36" t="s">
        <v>53</v>
      </c>
      <c s="37">
        <v>8</v>
      </c>
      <c s="36">
        <v>0</v>
      </c>
      <c s="36">
        <f>ROUND(G219*H219,6)</f>
      </c>
      <c r="L219" s="38">
        <v>0</v>
      </c>
      <c s="32">
        <f>ROUND(ROUND(L219,2)*ROUND(G219,3),2)</f>
      </c>
      <c s="36" t="s">
        <v>54</v>
      </c>
      <c>
        <f>(M219*21)/100</f>
      </c>
      <c t="s">
        <v>27</v>
      </c>
    </row>
    <row r="220" spans="1:5" ht="12.75">
      <c r="A220" s="35" t="s">
        <v>55</v>
      </c>
      <c r="E220" s="39" t="s">
        <v>51</v>
      </c>
    </row>
    <row r="221" spans="1:5" ht="25.5">
      <c r="A221" s="35" t="s">
        <v>57</v>
      </c>
      <c r="E221" s="40" t="s">
        <v>503</v>
      </c>
    </row>
    <row r="222" spans="1:5" ht="12.75">
      <c r="A222" t="s">
        <v>59</v>
      </c>
      <c r="E222" s="39" t="s">
        <v>60</v>
      </c>
    </row>
    <row r="223" spans="1:16" ht="12.75">
      <c r="A223" t="s">
        <v>49</v>
      </c>
      <c s="34" t="s">
        <v>245</v>
      </c>
      <c s="34" t="s">
        <v>504</v>
      </c>
      <c s="35" t="s">
        <v>51</v>
      </c>
      <c s="6" t="s">
        <v>505</v>
      </c>
      <c s="36" t="s">
        <v>53</v>
      </c>
      <c s="37">
        <v>25</v>
      </c>
      <c s="36">
        <v>0</v>
      </c>
      <c s="36">
        <f>ROUND(G223*H223,6)</f>
      </c>
      <c r="L223" s="38">
        <v>0</v>
      </c>
      <c s="32">
        <f>ROUND(ROUND(L223,2)*ROUND(G223,3),2)</f>
      </c>
      <c s="36" t="s">
        <v>54</v>
      </c>
      <c>
        <f>(M223*21)/100</f>
      </c>
      <c t="s">
        <v>27</v>
      </c>
    </row>
    <row r="224" spans="1:5" ht="12.75">
      <c r="A224" s="35" t="s">
        <v>55</v>
      </c>
      <c r="E224" s="39" t="s">
        <v>51</v>
      </c>
    </row>
    <row r="225" spans="1:5" ht="25.5">
      <c r="A225" s="35" t="s">
        <v>57</v>
      </c>
      <c r="E225" s="40" t="s">
        <v>506</v>
      </c>
    </row>
    <row r="226" spans="1:5" ht="12.75">
      <c r="A226" t="s">
        <v>59</v>
      </c>
      <c r="E226" s="39" t="s">
        <v>60</v>
      </c>
    </row>
    <row r="227" spans="1:16" ht="12.75">
      <c r="A227" t="s">
        <v>49</v>
      </c>
      <c s="34" t="s">
        <v>248</v>
      </c>
      <c s="34" t="s">
        <v>507</v>
      </c>
      <c s="35" t="s">
        <v>51</v>
      </c>
      <c s="6" t="s">
        <v>508</v>
      </c>
      <c s="36" t="s">
        <v>65</v>
      </c>
      <c s="37">
        <v>2</v>
      </c>
      <c s="36">
        <v>0</v>
      </c>
      <c s="36">
        <f>ROUND(G227*H227,6)</f>
      </c>
      <c r="L227" s="38">
        <v>0</v>
      </c>
      <c s="32">
        <f>ROUND(ROUND(L227,2)*ROUND(G227,3),2)</f>
      </c>
      <c s="36" t="s">
        <v>54</v>
      </c>
      <c>
        <f>(M227*21)/100</f>
      </c>
      <c t="s">
        <v>27</v>
      </c>
    </row>
    <row r="228" spans="1:5" ht="12.75">
      <c r="A228" s="35" t="s">
        <v>55</v>
      </c>
      <c r="E228" s="39" t="s">
        <v>51</v>
      </c>
    </row>
    <row r="229" spans="1:5" ht="12.75">
      <c r="A229" s="35" t="s">
        <v>57</v>
      </c>
      <c r="E229" s="40" t="s">
        <v>509</v>
      </c>
    </row>
    <row r="230" spans="1:5" ht="12.75">
      <c r="A230" t="s">
        <v>59</v>
      </c>
      <c r="E230" s="39" t="s">
        <v>60</v>
      </c>
    </row>
    <row r="231" spans="1:13" ht="12.75">
      <c r="A231" t="s">
        <v>46</v>
      </c>
      <c r="C231" s="31" t="s">
        <v>84</v>
      </c>
      <c r="E231" s="33" t="s">
        <v>510</v>
      </c>
      <c r="J231" s="32">
        <f>0</f>
      </c>
      <c s="32">
        <f>0</f>
      </c>
      <c s="32">
        <f>0+L232+L236+L240+L244+L248+L252+L256+L260+L264+L268+L272+L276</f>
      </c>
      <c s="32">
        <f>0+M232+M236+M240+M244+M248+M252+M256+M260+M264+M268+M272+M276</f>
      </c>
    </row>
    <row r="232" spans="1:16" ht="25.5">
      <c r="A232" t="s">
        <v>49</v>
      </c>
      <c s="34" t="s">
        <v>252</v>
      </c>
      <c s="34" t="s">
        <v>511</v>
      </c>
      <c s="35" t="s">
        <v>51</v>
      </c>
      <c s="6" t="s">
        <v>512</v>
      </c>
      <c s="36" t="s">
        <v>299</v>
      </c>
      <c s="37">
        <v>13</v>
      </c>
      <c s="36">
        <v>0</v>
      </c>
      <c s="36">
        <f>ROUND(G232*H232,6)</f>
      </c>
      <c r="L232" s="38">
        <v>0</v>
      </c>
      <c s="32">
        <f>ROUND(ROUND(L232,2)*ROUND(G232,3),2)</f>
      </c>
      <c s="36" t="s">
        <v>54</v>
      </c>
      <c>
        <f>(M232*21)/100</f>
      </c>
      <c t="s">
        <v>27</v>
      </c>
    </row>
    <row r="233" spans="1:5" ht="12.75">
      <c r="A233" s="35" t="s">
        <v>55</v>
      </c>
      <c r="E233" s="39" t="s">
        <v>51</v>
      </c>
    </row>
    <row r="234" spans="1:5" ht="63.75">
      <c r="A234" s="35" t="s">
        <v>57</v>
      </c>
      <c r="E234" s="40" t="s">
        <v>513</v>
      </c>
    </row>
    <row r="235" spans="1:5" ht="12.75">
      <c r="A235" t="s">
        <v>59</v>
      </c>
      <c r="E235" s="39" t="s">
        <v>60</v>
      </c>
    </row>
    <row r="236" spans="1:16" ht="12.75">
      <c r="A236" t="s">
        <v>49</v>
      </c>
      <c s="34" t="s">
        <v>255</v>
      </c>
      <c s="34" t="s">
        <v>514</v>
      </c>
      <c s="35" t="s">
        <v>51</v>
      </c>
      <c s="6" t="s">
        <v>515</v>
      </c>
      <c s="36" t="s">
        <v>53</v>
      </c>
      <c s="37">
        <v>19.5</v>
      </c>
      <c s="36">
        <v>0</v>
      </c>
      <c s="36">
        <f>ROUND(G236*H236,6)</f>
      </c>
      <c r="L236" s="38">
        <v>0</v>
      </c>
      <c s="32">
        <f>ROUND(ROUND(L236,2)*ROUND(G236,3),2)</f>
      </c>
      <c s="36" t="s">
        <v>54</v>
      </c>
      <c>
        <f>(M236*21)/100</f>
      </c>
      <c t="s">
        <v>27</v>
      </c>
    </row>
    <row r="237" spans="1:5" ht="12.75">
      <c r="A237" s="35" t="s">
        <v>55</v>
      </c>
      <c r="E237" s="39" t="s">
        <v>51</v>
      </c>
    </row>
    <row r="238" spans="1:5" ht="63.75">
      <c r="A238" s="35" t="s">
        <v>57</v>
      </c>
      <c r="E238" s="40" t="s">
        <v>516</v>
      </c>
    </row>
    <row r="239" spans="1:5" ht="12.75">
      <c r="A239" t="s">
        <v>59</v>
      </c>
      <c r="E239" s="39" t="s">
        <v>60</v>
      </c>
    </row>
    <row r="240" spans="1:16" ht="12.75">
      <c r="A240" t="s">
        <v>49</v>
      </c>
      <c s="34" t="s">
        <v>259</v>
      </c>
      <c s="34" t="s">
        <v>517</v>
      </c>
      <c s="35" t="s">
        <v>51</v>
      </c>
      <c s="6" t="s">
        <v>518</v>
      </c>
      <c s="36" t="s">
        <v>53</v>
      </c>
      <c s="37">
        <v>19.5</v>
      </c>
      <c s="36">
        <v>0</v>
      </c>
      <c s="36">
        <f>ROUND(G240*H240,6)</f>
      </c>
      <c r="L240" s="38">
        <v>0</v>
      </c>
      <c s="32">
        <f>ROUND(ROUND(L240,2)*ROUND(G240,3),2)</f>
      </c>
      <c s="36" t="s">
        <v>54</v>
      </c>
      <c>
        <f>(M240*21)/100</f>
      </c>
      <c t="s">
        <v>27</v>
      </c>
    </row>
    <row r="241" spans="1:5" ht="12.75">
      <c r="A241" s="35" t="s">
        <v>55</v>
      </c>
      <c r="E241" s="39" t="s">
        <v>51</v>
      </c>
    </row>
    <row r="242" spans="1:5" ht="63.75">
      <c r="A242" s="35" t="s">
        <v>57</v>
      </c>
      <c r="E242" s="40" t="s">
        <v>519</v>
      </c>
    </row>
    <row r="243" spans="1:5" ht="12.75">
      <c r="A243" t="s">
        <v>59</v>
      </c>
      <c r="E243" s="39" t="s">
        <v>60</v>
      </c>
    </row>
    <row r="244" spans="1:16" ht="12.75">
      <c r="A244" t="s">
        <v>49</v>
      </c>
      <c s="34" t="s">
        <v>264</v>
      </c>
      <c s="34" t="s">
        <v>520</v>
      </c>
      <c s="35" t="s">
        <v>51</v>
      </c>
      <c s="6" t="s">
        <v>521</v>
      </c>
      <c s="36" t="s">
        <v>53</v>
      </c>
      <c s="37">
        <v>18.5</v>
      </c>
      <c s="36">
        <v>0</v>
      </c>
      <c s="36">
        <f>ROUND(G244*H244,6)</f>
      </c>
      <c r="L244" s="38">
        <v>0</v>
      </c>
      <c s="32">
        <f>ROUND(ROUND(L244,2)*ROUND(G244,3),2)</f>
      </c>
      <c s="36" t="s">
        <v>54</v>
      </c>
      <c>
        <f>(M244*21)/100</f>
      </c>
      <c t="s">
        <v>27</v>
      </c>
    </row>
    <row r="245" spans="1:5" ht="12.75">
      <c r="A245" s="35" t="s">
        <v>55</v>
      </c>
      <c r="E245" s="39" t="s">
        <v>51</v>
      </c>
    </row>
    <row r="246" spans="1:5" ht="76.5">
      <c r="A246" s="35" t="s">
        <v>57</v>
      </c>
      <c r="E246" s="40" t="s">
        <v>522</v>
      </c>
    </row>
    <row r="247" spans="1:5" ht="12.75">
      <c r="A247" t="s">
        <v>59</v>
      </c>
      <c r="E247" s="39" t="s">
        <v>60</v>
      </c>
    </row>
    <row r="248" spans="1:16" ht="12.75">
      <c r="A248" t="s">
        <v>49</v>
      </c>
      <c s="34" t="s">
        <v>267</v>
      </c>
      <c s="34" t="s">
        <v>523</v>
      </c>
      <c s="35" t="s">
        <v>51</v>
      </c>
      <c s="6" t="s">
        <v>524</v>
      </c>
      <c s="36" t="s">
        <v>53</v>
      </c>
      <c s="37">
        <v>15</v>
      </c>
      <c s="36">
        <v>0</v>
      </c>
      <c s="36">
        <f>ROUND(G248*H248,6)</f>
      </c>
      <c r="L248" s="38">
        <v>0</v>
      </c>
      <c s="32">
        <f>ROUND(ROUND(L248,2)*ROUND(G248,3),2)</f>
      </c>
      <c s="36" t="s">
        <v>54</v>
      </c>
      <c>
        <f>(M248*21)/100</f>
      </c>
      <c t="s">
        <v>27</v>
      </c>
    </row>
    <row r="249" spans="1:5" ht="12.75">
      <c r="A249" s="35" t="s">
        <v>55</v>
      </c>
      <c r="E249" s="39" t="s">
        <v>51</v>
      </c>
    </row>
    <row r="250" spans="1:5" ht="12.75">
      <c r="A250" s="35" t="s">
        <v>57</v>
      </c>
      <c r="E250" s="40" t="s">
        <v>525</v>
      </c>
    </row>
    <row r="251" spans="1:5" ht="12.75">
      <c r="A251" t="s">
        <v>59</v>
      </c>
      <c r="E251" s="39" t="s">
        <v>60</v>
      </c>
    </row>
    <row r="252" spans="1:16" ht="12.75">
      <c r="A252" t="s">
        <v>49</v>
      </c>
      <c s="34" t="s">
        <v>272</v>
      </c>
      <c s="34" t="s">
        <v>526</v>
      </c>
      <c s="35" t="s">
        <v>51</v>
      </c>
      <c s="6" t="s">
        <v>527</v>
      </c>
      <c s="36" t="s">
        <v>275</v>
      </c>
      <c s="37">
        <v>60</v>
      </c>
      <c s="36">
        <v>0</v>
      </c>
      <c s="36">
        <f>ROUND(G252*H252,6)</f>
      </c>
      <c r="L252" s="38">
        <v>0</v>
      </c>
      <c s="32">
        <f>ROUND(ROUND(L252,2)*ROUND(G252,3),2)</f>
      </c>
      <c s="36" t="s">
        <v>54</v>
      </c>
      <c>
        <f>(M252*21)/100</f>
      </c>
      <c t="s">
        <v>27</v>
      </c>
    </row>
    <row r="253" spans="1:5" ht="12.75">
      <c r="A253" s="35" t="s">
        <v>55</v>
      </c>
      <c r="E253" s="39" t="s">
        <v>51</v>
      </c>
    </row>
    <row r="254" spans="1:5" ht="25.5">
      <c r="A254" s="35" t="s">
        <v>57</v>
      </c>
      <c r="E254" s="40" t="s">
        <v>528</v>
      </c>
    </row>
    <row r="255" spans="1:5" ht="12.75">
      <c r="A255" t="s">
        <v>59</v>
      </c>
      <c r="E255" s="39" t="s">
        <v>60</v>
      </c>
    </row>
    <row r="256" spans="1:16" ht="12.75">
      <c r="A256" t="s">
        <v>49</v>
      </c>
      <c s="34" t="s">
        <v>277</v>
      </c>
      <c s="34" t="s">
        <v>529</v>
      </c>
      <c s="35" t="s">
        <v>51</v>
      </c>
      <c s="6" t="s">
        <v>530</v>
      </c>
      <c s="36" t="s">
        <v>53</v>
      </c>
      <c s="37">
        <v>18</v>
      </c>
      <c s="36">
        <v>0</v>
      </c>
      <c s="36">
        <f>ROUND(G256*H256,6)</f>
      </c>
      <c r="L256" s="38">
        <v>0</v>
      </c>
      <c s="32">
        <f>ROUND(ROUND(L256,2)*ROUND(G256,3),2)</f>
      </c>
      <c s="36" t="s">
        <v>54</v>
      </c>
      <c>
        <f>(M256*21)/100</f>
      </c>
      <c t="s">
        <v>27</v>
      </c>
    </row>
    <row r="257" spans="1:5" ht="12.75">
      <c r="A257" s="35" t="s">
        <v>55</v>
      </c>
      <c r="E257" s="39" t="s">
        <v>51</v>
      </c>
    </row>
    <row r="258" spans="1:5" ht="25.5">
      <c r="A258" s="35" t="s">
        <v>57</v>
      </c>
      <c r="E258" s="40" t="s">
        <v>531</v>
      </c>
    </row>
    <row r="259" spans="1:5" ht="12.75">
      <c r="A259" t="s">
        <v>59</v>
      </c>
      <c r="E259" s="39" t="s">
        <v>60</v>
      </c>
    </row>
    <row r="260" spans="1:16" ht="12.75">
      <c r="A260" t="s">
        <v>49</v>
      </c>
      <c s="34" t="s">
        <v>280</v>
      </c>
      <c s="34" t="s">
        <v>532</v>
      </c>
      <c s="35" t="s">
        <v>51</v>
      </c>
      <c s="6" t="s">
        <v>533</v>
      </c>
      <c s="36" t="s">
        <v>53</v>
      </c>
      <c s="37">
        <v>7</v>
      </c>
      <c s="36">
        <v>0</v>
      </c>
      <c s="36">
        <f>ROUND(G260*H260,6)</f>
      </c>
      <c r="L260" s="38">
        <v>0</v>
      </c>
      <c s="32">
        <f>ROUND(ROUND(L260,2)*ROUND(G260,3),2)</f>
      </c>
      <c s="36" t="s">
        <v>54</v>
      </c>
      <c>
        <f>(M260*21)/100</f>
      </c>
      <c t="s">
        <v>27</v>
      </c>
    </row>
    <row r="261" spans="1:5" ht="12.75">
      <c r="A261" s="35" t="s">
        <v>55</v>
      </c>
      <c r="E261" s="39" t="s">
        <v>51</v>
      </c>
    </row>
    <row r="262" spans="1:5" ht="25.5">
      <c r="A262" s="35" t="s">
        <v>57</v>
      </c>
      <c r="E262" s="40" t="s">
        <v>534</v>
      </c>
    </row>
    <row r="263" spans="1:5" ht="12.75">
      <c r="A263" t="s">
        <v>59</v>
      </c>
      <c r="E263" s="39" t="s">
        <v>60</v>
      </c>
    </row>
    <row r="264" spans="1:16" ht="12.75">
      <c r="A264" t="s">
        <v>49</v>
      </c>
      <c s="34" t="s">
        <v>283</v>
      </c>
      <c s="34" t="s">
        <v>535</v>
      </c>
      <c s="35" t="s">
        <v>51</v>
      </c>
      <c s="6" t="s">
        <v>536</v>
      </c>
      <c s="36" t="s">
        <v>299</v>
      </c>
      <c s="37">
        <v>16.8</v>
      </c>
      <c s="36">
        <v>0</v>
      </c>
      <c s="36">
        <f>ROUND(G264*H264,6)</f>
      </c>
      <c r="L264" s="38">
        <v>0</v>
      </c>
      <c s="32">
        <f>ROUND(ROUND(L264,2)*ROUND(G264,3),2)</f>
      </c>
      <c s="36" t="s">
        <v>54</v>
      </c>
      <c>
        <f>(M264*21)/100</f>
      </c>
      <c t="s">
        <v>27</v>
      </c>
    </row>
    <row r="265" spans="1:5" ht="12.75">
      <c r="A265" s="35" t="s">
        <v>55</v>
      </c>
      <c r="E265" s="39" t="s">
        <v>51</v>
      </c>
    </row>
    <row r="266" spans="1:5" ht="12.75">
      <c r="A266" s="35" t="s">
        <v>57</v>
      </c>
      <c r="E266" s="40" t="s">
        <v>537</v>
      </c>
    </row>
    <row r="267" spans="1:5" ht="12.75">
      <c r="A267" t="s">
        <v>59</v>
      </c>
      <c r="E267" s="39" t="s">
        <v>60</v>
      </c>
    </row>
    <row r="268" spans="1:16" ht="12.75">
      <c r="A268" t="s">
        <v>49</v>
      </c>
      <c s="34" t="s">
        <v>286</v>
      </c>
      <c s="34" t="s">
        <v>538</v>
      </c>
      <c s="35" t="s">
        <v>51</v>
      </c>
      <c s="6" t="s">
        <v>539</v>
      </c>
      <c s="36" t="s">
        <v>299</v>
      </c>
      <c s="37">
        <v>48.558</v>
      </c>
      <c s="36">
        <v>0</v>
      </c>
      <c s="36">
        <f>ROUND(G268*H268,6)</f>
      </c>
      <c r="L268" s="38">
        <v>0</v>
      </c>
      <c s="32">
        <f>ROUND(ROUND(L268,2)*ROUND(G268,3),2)</f>
      </c>
      <c s="36" t="s">
        <v>467</v>
      </c>
      <c>
        <f>(M268*21)/100</f>
      </c>
      <c t="s">
        <v>27</v>
      </c>
    </row>
    <row r="269" spans="1:5" ht="12.75">
      <c r="A269" s="35" t="s">
        <v>55</v>
      </c>
      <c r="E269" s="39" t="s">
        <v>51</v>
      </c>
    </row>
    <row r="270" spans="1:5" ht="12.75">
      <c r="A270" s="35" t="s">
        <v>57</v>
      </c>
      <c r="E270" s="40" t="s">
        <v>540</v>
      </c>
    </row>
    <row r="271" spans="1:5" ht="267.75">
      <c r="A271" t="s">
        <v>59</v>
      </c>
      <c r="E271" s="39" t="s">
        <v>541</v>
      </c>
    </row>
    <row r="272" spans="1:16" ht="12.75">
      <c r="A272" t="s">
        <v>49</v>
      </c>
      <c s="34" t="s">
        <v>289</v>
      </c>
      <c s="34" t="s">
        <v>542</v>
      </c>
      <c s="35" t="s">
        <v>51</v>
      </c>
      <c s="6" t="s">
        <v>543</v>
      </c>
      <c s="36" t="s">
        <v>299</v>
      </c>
      <c s="37">
        <v>41.8</v>
      </c>
      <c s="36">
        <v>0</v>
      </c>
      <c s="36">
        <f>ROUND(G272*H272,6)</f>
      </c>
      <c r="L272" s="38">
        <v>0</v>
      </c>
      <c s="32">
        <f>ROUND(ROUND(L272,2)*ROUND(G272,3),2)</f>
      </c>
      <c s="36" t="s">
        <v>467</v>
      </c>
      <c>
        <f>(M272*21)/100</f>
      </c>
      <c t="s">
        <v>27</v>
      </c>
    </row>
    <row r="273" spans="1:5" ht="12.75">
      <c r="A273" s="35" t="s">
        <v>55</v>
      </c>
      <c r="E273" s="39" t="s">
        <v>51</v>
      </c>
    </row>
    <row r="274" spans="1:5" ht="89.25">
      <c r="A274" s="35" t="s">
        <v>57</v>
      </c>
      <c r="E274" s="40" t="s">
        <v>544</v>
      </c>
    </row>
    <row r="275" spans="1:5" ht="153">
      <c r="A275" t="s">
        <v>59</v>
      </c>
      <c r="E275" s="39" t="s">
        <v>545</v>
      </c>
    </row>
    <row r="276" spans="1:16" ht="12.75">
      <c r="A276" t="s">
        <v>49</v>
      </c>
      <c s="34" t="s">
        <v>293</v>
      </c>
      <c s="34" t="s">
        <v>546</v>
      </c>
      <c s="35" t="s">
        <v>51</v>
      </c>
      <c s="6" t="s">
        <v>547</v>
      </c>
      <c s="36" t="s">
        <v>299</v>
      </c>
      <c s="37">
        <v>22.33</v>
      </c>
      <c s="36">
        <v>0</v>
      </c>
      <c s="36">
        <f>ROUND(G276*H276,6)</f>
      </c>
      <c r="L276" s="38">
        <v>0</v>
      </c>
      <c s="32">
        <f>ROUND(ROUND(L276,2)*ROUND(G276,3),2)</f>
      </c>
      <c s="36" t="s">
        <v>467</v>
      </c>
      <c>
        <f>(M276*21)/100</f>
      </c>
      <c t="s">
        <v>27</v>
      </c>
    </row>
    <row r="277" spans="1:5" ht="12.75">
      <c r="A277" s="35" t="s">
        <v>55</v>
      </c>
      <c r="E277" s="39" t="s">
        <v>51</v>
      </c>
    </row>
    <row r="278" spans="1:5" ht="89.25">
      <c r="A278" s="35" t="s">
        <v>57</v>
      </c>
      <c r="E278" s="40" t="s">
        <v>548</v>
      </c>
    </row>
    <row r="279" spans="1:5" ht="153">
      <c r="A279" t="s">
        <v>59</v>
      </c>
      <c r="E279" s="39" t="s">
        <v>545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T12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549</v>
      </c>
      <c s="41">
        <f>Rekapitulace!C14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549</v>
      </c>
      <c r="E4" s="26" t="s">
        <v>550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COUNTIFS(L8:L122,"=0",A8:A122,"P")+COUNTIFS(L8:L122,"",A8:A122,"P")+SUM(Q8:Q122)</f>
      </c>
    </row>
    <row r="8" spans="1:13" ht="12.75">
      <c r="A8" t="s">
        <v>44</v>
      </c>
      <c r="C8" s="28" t="s">
        <v>553</v>
      </c>
      <c r="E8" s="30" t="s">
        <v>552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46</v>
      </c>
      <c r="C9" s="31" t="s">
        <v>47</v>
      </c>
      <c r="E9" s="33" t="s">
        <v>554</v>
      </c>
      <c r="J9" s="32">
        <f>0</f>
      </c>
      <c s="32">
        <f>0</f>
      </c>
      <c s="32">
        <f>0+L10+L14+L18+L22+L26+L30+L34+L38+L42+L46+L50+L54+L58+L62+L66+L70+L74+L78+L82+L86+L90+L94+L98+L102+L106+L110+L114+L118+L122</f>
      </c>
      <c s="32">
        <f>0+M10+M14+M18+M22+M26+M30+M34+M38+M42+M46+M50+M54+M58+M62+M66+M70+M74+M78+M82+M86+M90+M94+M98+M102+M106+M110+M114+M118+M122</f>
      </c>
    </row>
    <row r="10" spans="1:16" ht="12.75">
      <c r="A10" t="s">
        <v>49</v>
      </c>
      <c s="34" t="s">
        <v>47</v>
      </c>
      <c s="34" t="s">
        <v>202</v>
      </c>
      <c s="35" t="s">
        <v>51</v>
      </c>
      <c s="6" t="s">
        <v>203</v>
      </c>
      <c s="36" t="s">
        <v>53</v>
      </c>
      <c s="37">
        <v>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56</v>
      </c>
    </row>
    <row r="12" spans="1:5" ht="12.75">
      <c r="A12" s="35" t="s">
        <v>57</v>
      </c>
      <c r="E12" s="40" t="s">
        <v>89</v>
      </c>
    </row>
    <row r="13" spans="1:5" ht="12.75">
      <c r="A13" t="s">
        <v>59</v>
      </c>
      <c r="E13" s="39" t="s">
        <v>60</v>
      </c>
    </row>
    <row r="14" spans="1:16" ht="12.75">
      <c r="A14" t="s">
        <v>49</v>
      </c>
      <c s="34" t="s">
        <v>27</v>
      </c>
      <c s="34" t="s">
        <v>555</v>
      </c>
      <c s="35" t="s">
        <v>51</v>
      </c>
      <c s="6" t="s">
        <v>556</v>
      </c>
      <c s="36" t="s">
        <v>53</v>
      </c>
      <c s="37">
        <v>1250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56</v>
      </c>
    </row>
    <row r="16" spans="1:5" ht="12.75">
      <c r="A16" s="35" t="s">
        <v>57</v>
      </c>
      <c r="E16" s="40" t="s">
        <v>58</v>
      </c>
    </row>
    <row r="17" spans="1:5" ht="12.75">
      <c r="A17" t="s">
        <v>59</v>
      </c>
      <c r="E17" s="39" t="s">
        <v>60</v>
      </c>
    </row>
    <row r="18" spans="1:16" ht="25.5">
      <c r="A18" t="s">
        <v>49</v>
      </c>
      <c s="34" t="s">
        <v>26</v>
      </c>
      <c s="34" t="s">
        <v>214</v>
      </c>
      <c s="35" t="s">
        <v>51</v>
      </c>
      <c s="6" t="s">
        <v>215</v>
      </c>
      <c s="36" t="s">
        <v>65</v>
      </c>
      <c s="37">
        <v>2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27</v>
      </c>
    </row>
    <row r="19" spans="1:5" ht="12.75">
      <c r="A19" s="35" t="s">
        <v>55</v>
      </c>
      <c r="E19" s="39" t="s">
        <v>56</v>
      </c>
    </row>
    <row r="20" spans="1:5" ht="12.75">
      <c r="A20" s="35" t="s">
        <v>57</v>
      </c>
      <c r="E20" s="40" t="s">
        <v>58</v>
      </c>
    </row>
    <row r="21" spans="1:5" ht="12.75">
      <c r="A21" t="s">
        <v>59</v>
      </c>
      <c r="E21" s="39" t="s">
        <v>60</v>
      </c>
    </row>
    <row r="22" spans="1:16" ht="25.5">
      <c r="A22" t="s">
        <v>49</v>
      </c>
      <c s="34" t="s">
        <v>66</v>
      </c>
      <c s="34" t="s">
        <v>557</v>
      </c>
      <c s="35" t="s">
        <v>51</v>
      </c>
      <c s="6" t="s">
        <v>558</v>
      </c>
      <c s="36" t="s">
        <v>65</v>
      </c>
      <c s="37">
        <v>2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27</v>
      </c>
    </row>
    <row r="23" spans="1:5" ht="12.75">
      <c r="A23" s="35" t="s">
        <v>55</v>
      </c>
      <c r="E23" s="39" t="s">
        <v>56</v>
      </c>
    </row>
    <row r="24" spans="1:5" ht="12.75">
      <c r="A24" s="35" t="s">
        <v>57</v>
      </c>
      <c r="E24" s="40" t="s">
        <v>58</v>
      </c>
    </row>
    <row r="25" spans="1:5" ht="12.75">
      <c r="A25" t="s">
        <v>59</v>
      </c>
      <c r="E25" s="39" t="s">
        <v>60</v>
      </c>
    </row>
    <row r="26" spans="1:16" ht="12.75">
      <c r="A26" t="s">
        <v>49</v>
      </c>
      <c s="34" t="s">
        <v>69</v>
      </c>
      <c s="34" t="s">
        <v>226</v>
      </c>
      <c s="35" t="s">
        <v>51</v>
      </c>
      <c s="6" t="s">
        <v>227</v>
      </c>
      <c s="36" t="s">
        <v>53</v>
      </c>
      <c s="37">
        <v>30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27</v>
      </c>
    </row>
    <row r="27" spans="1:5" ht="12.75">
      <c r="A27" s="35" t="s">
        <v>55</v>
      </c>
      <c r="E27" s="39" t="s">
        <v>56</v>
      </c>
    </row>
    <row r="28" spans="1:5" ht="12.75">
      <c r="A28" s="35" t="s">
        <v>57</v>
      </c>
      <c r="E28" s="40" t="s">
        <v>58</v>
      </c>
    </row>
    <row r="29" spans="1:5" ht="12.75">
      <c r="A29" t="s">
        <v>59</v>
      </c>
      <c r="E29" s="39" t="s">
        <v>60</v>
      </c>
    </row>
    <row r="30" spans="1:16" ht="25.5">
      <c r="A30" t="s">
        <v>49</v>
      </c>
      <c s="34" t="s">
        <v>74</v>
      </c>
      <c s="34" t="s">
        <v>559</v>
      </c>
      <c s="35" t="s">
        <v>51</v>
      </c>
      <c s="6" t="s">
        <v>560</v>
      </c>
      <c s="36" t="s">
        <v>65</v>
      </c>
      <c s="37">
        <v>3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27</v>
      </c>
    </row>
    <row r="31" spans="1:5" ht="12.75">
      <c r="A31" s="35" t="s">
        <v>55</v>
      </c>
      <c r="E31" s="39" t="s">
        <v>56</v>
      </c>
    </row>
    <row r="32" spans="1:5" ht="12.75">
      <c r="A32" s="35" t="s">
        <v>57</v>
      </c>
      <c r="E32" s="40" t="s">
        <v>58</v>
      </c>
    </row>
    <row r="33" spans="1:5" ht="12.75">
      <c r="A33" t="s">
        <v>59</v>
      </c>
      <c r="E33" s="39" t="s">
        <v>60</v>
      </c>
    </row>
    <row r="34" spans="1:16" ht="12.75">
      <c r="A34" t="s">
        <v>49</v>
      </c>
      <c s="34" t="s">
        <v>77</v>
      </c>
      <c s="34" t="s">
        <v>561</v>
      </c>
      <c s="35" t="s">
        <v>51</v>
      </c>
      <c s="6" t="s">
        <v>562</v>
      </c>
      <c s="36" t="s">
        <v>65</v>
      </c>
      <c s="37">
        <v>3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54</v>
      </c>
      <c>
        <f>(M34*21)/100</f>
      </c>
      <c t="s">
        <v>27</v>
      </c>
    </row>
    <row r="35" spans="1:5" ht="12.75">
      <c r="A35" s="35" t="s">
        <v>55</v>
      </c>
      <c r="E35" s="39" t="s">
        <v>56</v>
      </c>
    </row>
    <row r="36" spans="1:5" ht="12.75">
      <c r="A36" s="35" t="s">
        <v>57</v>
      </c>
      <c r="E36" s="40" t="s">
        <v>58</v>
      </c>
    </row>
    <row r="37" spans="1:5" ht="12.75">
      <c r="A37" t="s">
        <v>59</v>
      </c>
      <c r="E37" s="39" t="s">
        <v>60</v>
      </c>
    </row>
    <row r="38" spans="1:16" ht="25.5">
      <c r="A38" t="s">
        <v>49</v>
      </c>
      <c s="34" t="s">
        <v>81</v>
      </c>
      <c s="34" t="s">
        <v>70</v>
      </c>
      <c s="35" t="s">
        <v>51</v>
      </c>
      <c s="6" t="s">
        <v>563</v>
      </c>
      <c s="36" t="s">
        <v>65</v>
      </c>
      <c s="37">
        <v>1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72</v>
      </c>
      <c>
        <f>(M38*21)/100</f>
      </c>
      <c t="s">
        <v>27</v>
      </c>
    </row>
    <row r="39" spans="1:5" ht="12.75">
      <c r="A39" s="35" t="s">
        <v>55</v>
      </c>
      <c r="E39" s="39" t="s">
        <v>56</v>
      </c>
    </row>
    <row r="40" spans="1:5" ht="12.75">
      <c r="A40" s="35" t="s">
        <v>57</v>
      </c>
      <c r="E40" s="40" t="s">
        <v>58</v>
      </c>
    </row>
    <row r="41" spans="1:5" ht="12.75">
      <c r="A41" t="s">
        <v>59</v>
      </c>
      <c r="E41" s="39" t="s">
        <v>60</v>
      </c>
    </row>
    <row r="42" spans="1:16" ht="12.75">
      <c r="A42" t="s">
        <v>49</v>
      </c>
      <c s="34" t="s">
        <v>84</v>
      </c>
      <c s="34" t="s">
        <v>564</v>
      </c>
      <c s="35" t="s">
        <v>51</v>
      </c>
      <c s="6" t="s">
        <v>565</v>
      </c>
      <c s="36" t="s">
        <v>65</v>
      </c>
      <c s="37">
        <v>1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54</v>
      </c>
      <c>
        <f>(M42*21)/100</f>
      </c>
      <c t="s">
        <v>27</v>
      </c>
    </row>
    <row r="43" spans="1:5" ht="12.75">
      <c r="A43" s="35" t="s">
        <v>55</v>
      </c>
      <c r="E43" s="39" t="s">
        <v>56</v>
      </c>
    </row>
    <row r="44" spans="1:5" ht="12.75">
      <c r="A44" s="35" t="s">
        <v>57</v>
      </c>
      <c r="E44" s="40" t="s">
        <v>58</v>
      </c>
    </row>
    <row r="45" spans="1:5" ht="12.75">
      <c r="A45" t="s">
        <v>59</v>
      </c>
      <c r="E45" s="39" t="s">
        <v>60</v>
      </c>
    </row>
    <row r="46" spans="1:16" ht="12.75">
      <c r="A46" t="s">
        <v>49</v>
      </c>
      <c s="34" t="s">
        <v>91</v>
      </c>
      <c s="34" t="s">
        <v>566</v>
      </c>
      <c s="35" t="s">
        <v>51</v>
      </c>
      <c s="6" t="s">
        <v>567</v>
      </c>
      <c s="36" t="s">
        <v>65</v>
      </c>
      <c s="37">
        <v>1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54</v>
      </c>
      <c>
        <f>(M46*21)/100</f>
      </c>
      <c t="s">
        <v>27</v>
      </c>
    </row>
    <row r="47" spans="1:5" ht="12.75">
      <c r="A47" s="35" t="s">
        <v>55</v>
      </c>
      <c r="E47" s="39" t="s">
        <v>56</v>
      </c>
    </row>
    <row r="48" spans="1:5" ht="12.75">
      <c r="A48" s="35" t="s">
        <v>57</v>
      </c>
      <c r="E48" s="40" t="s">
        <v>58</v>
      </c>
    </row>
    <row r="49" spans="1:5" ht="12.75">
      <c r="A49" t="s">
        <v>59</v>
      </c>
      <c r="E49" s="39" t="s">
        <v>60</v>
      </c>
    </row>
    <row r="50" spans="1:16" ht="12.75">
      <c r="A50" t="s">
        <v>49</v>
      </c>
      <c s="34" t="s">
        <v>94</v>
      </c>
      <c s="34" t="s">
        <v>568</v>
      </c>
      <c s="35" t="s">
        <v>51</v>
      </c>
      <c s="6" t="s">
        <v>569</v>
      </c>
      <c s="36" t="s">
        <v>65</v>
      </c>
      <c s="37">
        <v>1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54</v>
      </c>
      <c>
        <f>(M50*21)/100</f>
      </c>
      <c t="s">
        <v>27</v>
      </c>
    </row>
    <row r="51" spans="1:5" ht="12.75">
      <c r="A51" s="35" t="s">
        <v>55</v>
      </c>
      <c r="E51" s="39" t="s">
        <v>56</v>
      </c>
    </row>
    <row r="52" spans="1:5" ht="12.75">
      <c r="A52" s="35" t="s">
        <v>57</v>
      </c>
      <c r="E52" s="40" t="s">
        <v>58</v>
      </c>
    </row>
    <row r="53" spans="1:5" ht="12.75">
      <c r="A53" t="s">
        <v>59</v>
      </c>
      <c r="E53" s="39" t="s">
        <v>60</v>
      </c>
    </row>
    <row r="54" spans="1:16" ht="12.75">
      <c r="A54" t="s">
        <v>49</v>
      </c>
      <c s="34" t="s">
        <v>97</v>
      </c>
      <c s="34" t="s">
        <v>570</v>
      </c>
      <c s="35" t="s">
        <v>51</v>
      </c>
      <c s="6" t="s">
        <v>571</v>
      </c>
      <c s="36" t="s">
        <v>65</v>
      </c>
      <c s="37">
        <v>1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54</v>
      </c>
      <c>
        <f>(M54*21)/100</f>
      </c>
      <c t="s">
        <v>27</v>
      </c>
    </row>
    <row r="55" spans="1:5" ht="12.75">
      <c r="A55" s="35" t="s">
        <v>55</v>
      </c>
      <c r="E55" s="39" t="s">
        <v>56</v>
      </c>
    </row>
    <row r="56" spans="1:5" ht="12.75">
      <c r="A56" s="35" t="s">
        <v>57</v>
      </c>
      <c r="E56" s="40" t="s">
        <v>58</v>
      </c>
    </row>
    <row r="57" spans="1:5" ht="12.75">
      <c r="A57" t="s">
        <v>59</v>
      </c>
      <c r="E57" s="39" t="s">
        <v>60</v>
      </c>
    </row>
    <row r="58" spans="1:16" ht="12.75">
      <c r="A58" t="s">
        <v>49</v>
      </c>
      <c s="34" t="s">
        <v>100</v>
      </c>
      <c s="34" t="s">
        <v>572</v>
      </c>
      <c s="35" t="s">
        <v>51</v>
      </c>
      <c s="6" t="s">
        <v>573</v>
      </c>
      <c s="36" t="s">
        <v>65</v>
      </c>
      <c s="37">
        <v>1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54</v>
      </c>
      <c>
        <f>(M58*21)/100</f>
      </c>
      <c t="s">
        <v>27</v>
      </c>
    </row>
    <row r="59" spans="1:5" ht="12.75">
      <c r="A59" s="35" t="s">
        <v>55</v>
      </c>
      <c r="E59" s="39" t="s">
        <v>56</v>
      </c>
    </row>
    <row r="60" spans="1:5" ht="12.75">
      <c r="A60" s="35" t="s">
        <v>57</v>
      </c>
      <c r="E60" s="40" t="s">
        <v>58</v>
      </c>
    </row>
    <row r="61" spans="1:5" ht="12.75">
      <c r="A61" t="s">
        <v>59</v>
      </c>
      <c r="E61" s="39" t="s">
        <v>60</v>
      </c>
    </row>
    <row r="62" spans="1:16" ht="12.75">
      <c r="A62" t="s">
        <v>49</v>
      </c>
      <c s="34" t="s">
        <v>104</v>
      </c>
      <c s="34" t="s">
        <v>574</v>
      </c>
      <c s="35" t="s">
        <v>51</v>
      </c>
      <c s="6" t="s">
        <v>575</v>
      </c>
      <c s="36" t="s">
        <v>65</v>
      </c>
      <c s="37">
        <v>1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54</v>
      </c>
      <c>
        <f>(M62*21)/100</f>
      </c>
      <c t="s">
        <v>27</v>
      </c>
    </row>
    <row r="63" spans="1:5" ht="12.75">
      <c r="A63" s="35" t="s">
        <v>55</v>
      </c>
      <c r="E63" s="39" t="s">
        <v>56</v>
      </c>
    </row>
    <row r="64" spans="1:5" ht="12.75">
      <c r="A64" s="35" t="s">
        <v>57</v>
      </c>
      <c r="E64" s="40" t="s">
        <v>58</v>
      </c>
    </row>
    <row r="65" spans="1:5" ht="12.75">
      <c r="A65" t="s">
        <v>59</v>
      </c>
      <c r="E65" s="39" t="s">
        <v>60</v>
      </c>
    </row>
    <row r="66" spans="1:16" ht="12.75">
      <c r="A66" t="s">
        <v>49</v>
      </c>
      <c s="34" t="s">
        <v>108</v>
      </c>
      <c s="34" t="s">
        <v>576</v>
      </c>
      <c s="35" t="s">
        <v>51</v>
      </c>
      <c s="6" t="s">
        <v>577</v>
      </c>
      <c s="36" t="s">
        <v>65</v>
      </c>
      <c s="37">
        <v>1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54</v>
      </c>
      <c>
        <f>(M66*21)/100</f>
      </c>
      <c t="s">
        <v>27</v>
      </c>
    </row>
    <row r="67" spans="1:5" ht="12.75">
      <c r="A67" s="35" t="s">
        <v>55</v>
      </c>
      <c r="E67" s="39" t="s">
        <v>56</v>
      </c>
    </row>
    <row r="68" spans="1:5" ht="12.75">
      <c r="A68" s="35" t="s">
        <v>57</v>
      </c>
      <c r="E68" s="40" t="s">
        <v>58</v>
      </c>
    </row>
    <row r="69" spans="1:5" ht="12.75">
      <c r="A69" t="s">
        <v>59</v>
      </c>
      <c r="E69" s="39" t="s">
        <v>60</v>
      </c>
    </row>
    <row r="70" spans="1:16" ht="12.75">
      <c r="A70" t="s">
        <v>49</v>
      </c>
      <c s="34" t="s">
        <v>112</v>
      </c>
      <c s="34" t="s">
        <v>578</v>
      </c>
      <c s="35" t="s">
        <v>51</v>
      </c>
      <c s="6" t="s">
        <v>579</v>
      </c>
      <c s="36" t="s">
        <v>65</v>
      </c>
      <c s="37">
        <v>1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54</v>
      </c>
      <c>
        <f>(M70*21)/100</f>
      </c>
      <c t="s">
        <v>27</v>
      </c>
    </row>
    <row r="71" spans="1:5" ht="12.75">
      <c r="A71" s="35" t="s">
        <v>55</v>
      </c>
      <c r="E71" s="39" t="s">
        <v>56</v>
      </c>
    </row>
    <row r="72" spans="1:5" ht="12.75">
      <c r="A72" s="35" t="s">
        <v>57</v>
      </c>
      <c r="E72" s="40" t="s">
        <v>58</v>
      </c>
    </row>
    <row r="73" spans="1:5" ht="12.75">
      <c r="A73" t="s">
        <v>59</v>
      </c>
      <c r="E73" s="39" t="s">
        <v>60</v>
      </c>
    </row>
    <row r="74" spans="1:16" ht="12.75">
      <c r="A74" t="s">
        <v>49</v>
      </c>
      <c s="34" t="s">
        <v>116</v>
      </c>
      <c s="34" t="s">
        <v>580</v>
      </c>
      <c s="35" t="s">
        <v>51</v>
      </c>
      <c s="6" t="s">
        <v>581</v>
      </c>
      <c s="36" t="s">
        <v>65</v>
      </c>
      <c s="37">
        <v>1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54</v>
      </c>
      <c>
        <f>(M74*21)/100</f>
      </c>
      <c t="s">
        <v>27</v>
      </c>
    </row>
    <row r="75" spans="1:5" ht="12.75">
      <c r="A75" s="35" t="s">
        <v>55</v>
      </c>
      <c r="E75" s="39" t="s">
        <v>56</v>
      </c>
    </row>
    <row r="76" spans="1:5" ht="12.75">
      <c r="A76" s="35" t="s">
        <v>57</v>
      </c>
      <c r="E76" s="40" t="s">
        <v>58</v>
      </c>
    </row>
    <row r="77" spans="1:5" ht="12.75">
      <c r="A77" t="s">
        <v>59</v>
      </c>
      <c r="E77" s="39" t="s">
        <v>60</v>
      </c>
    </row>
    <row r="78" spans="1:16" ht="25.5">
      <c r="A78" t="s">
        <v>49</v>
      </c>
      <c s="34" t="s">
        <v>393</v>
      </c>
      <c s="34" t="s">
        <v>582</v>
      </c>
      <c s="35" t="s">
        <v>51</v>
      </c>
      <c s="6" t="s">
        <v>583</v>
      </c>
      <c s="36" t="s">
        <v>65</v>
      </c>
      <c s="37">
        <v>1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54</v>
      </c>
      <c>
        <f>(M78*21)/100</f>
      </c>
      <c t="s">
        <v>27</v>
      </c>
    </row>
    <row r="79" spans="1:5" ht="12.75">
      <c r="A79" s="35" t="s">
        <v>55</v>
      </c>
      <c r="E79" s="39" t="s">
        <v>56</v>
      </c>
    </row>
    <row r="80" spans="1:5" ht="12.75">
      <c r="A80" s="35" t="s">
        <v>57</v>
      </c>
      <c r="E80" s="40" t="s">
        <v>58</v>
      </c>
    </row>
    <row r="81" spans="1:5" ht="12.75">
      <c r="A81" t="s">
        <v>59</v>
      </c>
      <c r="E81" s="39" t="s">
        <v>60</v>
      </c>
    </row>
    <row r="82" spans="1:16" ht="25.5">
      <c r="A82" t="s">
        <v>49</v>
      </c>
      <c s="34" t="s">
        <v>120</v>
      </c>
      <c s="34" t="s">
        <v>584</v>
      </c>
      <c s="35" t="s">
        <v>51</v>
      </c>
      <c s="6" t="s">
        <v>585</v>
      </c>
      <c s="36" t="s">
        <v>65</v>
      </c>
      <c s="37">
        <v>1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54</v>
      </c>
      <c>
        <f>(M82*21)/100</f>
      </c>
      <c t="s">
        <v>27</v>
      </c>
    </row>
    <row r="83" spans="1:5" ht="12.75">
      <c r="A83" s="35" t="s">
        <v>55</v>
      </c>
      <c r="E83" s="39" t="s">
        <v>56</v>
      </c>
    </row>
    <row r="84" spans="1:5" ht="12.75">
      <c r="A84" s="35" t="s">
        <v>57</v>
      </c>
      <c r="E84" s="40" t="s">
        <v>58</v>
      </c>
    </row>
    <row r="85" spans="1:5" ht="12.75">
      <c r="A85" t="s">
        <v>59</v>
      </c>
      <c r="E85" s="39" t="s">
        <v>60</v>
      </c>
    </row>
    <row r="86" spans="1:16" ht="12.75">
      <c r="A86" t="s">
        <v>49</v>
      </c>
      <c s="34" t="s">
        <v>124</v>
      </c>
      <c s="34" t="s">
        <v>586</v>
      </c>
      <c s="35" t="s">
        <v>51</v>
      </c>
      <c s="6" t="s">
        <v>587</v>
      </c>
      <c s="36" t="s">
        <v>158</v>
      </c>
      <c s="37">
        <v>30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54</v>
      </c>
      <c>
        <f>(M86*21)/100</f>
      </c>
      <c t="s">
        <v>27</v>
      </c>
    </row>
    <row r="87" spans="1:5" ht="12.75">
      <c r="A87" s="35" t="s">
        <v>55</v>
      </c>
      <c r="E87" s="39" t="s">
        <v>56</v>
      </c>
    </row>
    <row r="88" spans="1:5" ht="12.75">
      <c r="A88" s="35" t="s">
        <v>57</v>
      </c>
      <c r="E88" s="40" t="s">
        <v>58</v>
      </c>
    </row>
    <row r="89" spans="1:5" ht="12.75">
      <c r="A89" t="s">
        <v>59</v>
      </c>
      <c r="E89" s="39" t="s">
        <v>60</v>
      </c>
    </row>
    <row r="90" spans="1:16" ht="12.75">
      <c r="A90" t="s">
        <v>49</v>
      </c>
      <c s="34" t="s">
        <v>127</v>
      </c>
      <c s="34" t="s">
        <v>588</v>
      </c>
      <c s="35" t="s">
        <v>51</v>
      </c>
      <c s="6" t="s">
        <v>589</v>
      </c>
      <c s="36" t="s">
        <v>275</v>
      </c>
      <c s="37">
        <v>192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54</v>
      </c>
      <c>
        <f>(M90*21)/100</f>
      </c>
      <c t="s">
        <v>27</v>
      </c>
    </row>
    <row r="91" spans="1:5" ht="12.75">
      <c r="A91" s="35" t="s">
        <v>55</v>
      </c>
      <c r="E91" s="39" t="s">
        <v>56</v>
      </c>
    </row>
    <row r="92" spans="1:5" ht="12.75">
      <c r="A92" s="35" t="s">
        <v>57</v>
      </c>
      <c r="E92" s="40" t="s">
        <v>58</v>
      </c>
    </row>
    <row r="93" spans="1:5" ht="12.75">
      <c r="A93" t="s">
        <v>59</v>
      </c>
      <c r="E93" s="39" t="s">
        <v>60</v>
      </c>
    </row>
    <row r="94" spans="1:16" ht="12.75">
      <c r="A94" t="s">
        <v>49</v>
      </c>
      <c s="34" t="s">
        <v>133</v>
      </c>
      <c s="34" t="s">
        <v>281</v>
      </c>
      <c s="35" t="s">
        <v>51</v>
      </c>
      <c s="6" t="s">
        <v>282</v>
      </c>
      <c s="36" t="s">
        <v>275</v>
      </c>
      <c s="37">
        <v>192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54</v>
      </c>
      <c>
        <f>(M94*21)/100</f>
      </c>
      <c t="s">
        <v>27</v>
      </c>
    </row>
    <row r="95" spans="1:5" ht="12.75">
      <c r="A95" s="35" t="s">
        <v>55</v>
      </c>
      <c r="E95" s="39" t="s">
        <v>56</v>
      </c>
    </row>
    <row r="96" spans="1:5" ht="12.75">
      <c r="A96" s="35" t="s">
        <v>57</v>
      </c>
      <c r="E96" s="40" t="s">
        <v>58</v>
      </c>
    </row>
    <row r="97" spans="1:5" ht="12.75">
      <c r="A97" t="s">
        <v>59</v>
      </c>
      <c r="E97" s="39" t="s">
        <v>60</v>
      </c>
    </row>
    <row r="98" spans="1:16" ht="12.75">
      <c r="A98" t="s">
        <v>49</v>
      </c>
      <c s="34" t="s">
        <v>136</v>
      </c>
      <c s="34" t="s">
        <v>287</v>
      </c>
      <c s="35" t="s">
        <v>51</v>
      </c>
      <c s="6" t="s">
        <v>288</v>
      </c>
      <c s="36" t="s">
        <v>53</v>
      </c>
      <c s="37">
        <v>15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54</v>
      </c>
      <c>
        <f>(M98*21)/100</f>
      </c>
      <c t="s">
        <v>27</v>
      </c>
    </row>
    <row r="99" spans="1:5" ht="12.75">
      <c r="A99" s="35" t="s">
        <v>55</v>
      </c>
      <c r="E99" s="39" t="s">
        <v>56</v>
      </c>
    </row>
    <row r="100" spans="1:5" ht="12.75">
      <c r="A100" s="35" t="s">
        <v>57</v>
      </c>
      <c r="E100" s="40" t="s">
        <v>58</v>
      </c>
    </row>
    <row r="101" spans="1:5" ht="12.75">
      <c r="A101" t="s">
        <v>59</v>
      </c>
      <c r="E101" s="39" t="s">
        <v>60</v>
      </c>
    </row>
    <row r="102" spans="1:16" ht="12.75">
      <c r="A102" t="s">
        <v>49</v>
      </c>
      <c s="34" t="s">
        <v>411</v>
      </c>
      <c s="34" t="s">
        <v>294</v>
      </c>
      <c s="35" t="s">
        <v>51</v>
      </c>
      <c s="6" t="s">
        <v>295</v>
      </c>
      <c s="36" t="s">
        <v>275</v>
      </c>
      <c s="37">
        <v>210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54</v>
      </c>
      <c>
        <f>(M102*21)/100</f>
      </c>
      <c t="s">
        <v>27</v>
      </c>
    </row>
    <row r="103" spans="1:5" ht="12.75">
      <c r="A103" s="35" t="s">
        <v>55</v>
      </c>
      <c r="E103" s="39" t="s">
        <v>56</v>
      </c>
    </row>
    <row r="104" spans="1:5" ht="12.75">
      <c r="A104" s="35" t="s">
        <v>57</v>
      </c>
      <c r="E104" s="40" t="s">
        <v>58</v>
      </c>
    </row>
    <row r="105" spans="1:5" ht="12.75">
      <c r="A105" t="s">
        <v>59</v>
      </c>
      <c r="E105" s="39" t="s">
        <v>60</v>
      </c>
    </row>
    <row r="106" spans="1:16" ht="12.75">
      <c r="A106" t="s">
        <v>49</v>
      </c>
      <c s="34" t="s">
        <v>139</v>
      </c>
      <c s="34" t="s">
        <v>590</v>
      </c>
      <c s="35" t="s">
        <v>51</v>
      </c>
      <c s="6" t="s">
        <v>591</v>
      </c>
      <c s="36" t="s">
        <v>65</v>
      </c>
      <c s="37">
        <v>1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54</v>
      </c>
      <c>
        <f>(M106*21)/100</f>
      </c>
      <c t="s">
        <v>27</v>
      </c>
    </row>
    <row r="107" spans="1:5" ht="12.75">
      <c r="A107" s="35" t="s">
        <v>55</v>
      </c>
      <c r="E107" s="39" t="s">
        <v>56</v>
      </c>
    </row>
    <row r="108" spans="1:5" ht="12.75">
      <c r="A108" s="35" t="s">
        <v>57</v>
      </c>
      <c r="E108" s="40" t="s">
        <v>58</v>
      </c>
    </row>
    <row r="109" spans="1:5" ht="12.75">
      <c r="A109" t="s">
        <v>59</v>
      </c>
      <c r="E109" s="39" t="s">
        <v>60</v>
      </c>
    </row>
    <row r="110" spans="1:16" ht="12.75">
      <c r="A110" t="s">
        <v>49</v>
      </c>
      <c s="34" t="s">
        <v>143</v>
      </c>
      <c s="34" t="s">
        <v>592</v>
      </c>
      <c s="35" t="s">
        <v>51</v>
      </c>
      <c s="6" t="s">
        <v>593</v>
      </c>
      <c s="36" t="s">
        <v>65</v>
      </c>
      <c s="37">
        <v>1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54</v>
      </c>
      <c>
        <f>(M110*21)/100</f>
      </c>
      <c t="s">
        <v>27</v>
      </c>
    </row>
    <row r="111" spans="1:5" ht="12.75">
      <c r="A111" s="35" t="s">
        <v>55</v>
      </c>
      <c r="E111" s="39" t="s">
        <v>56</v>
      </c>
    </row>
    <row r="112" spans="1:5" ht="12.75">
      <c r="A112" s="35" t="s">
        <v>57</v>
      </c>
      <c r="E112" s="40" t="s">
        <v>58</v>
      </c>
    </row>
    <row r="113" spans="1:5" ht="12.75">
      <c r="A113" t="s">
        <v>59</v>
      </c>
      <c r="E113" s="39" t="s">
        <v>60</v>
      </c>
    </row>
    <row r="114" spans="1:16" ht="12.75">
      <c r="A114" t="s">
        <v>49</v>
      </c>
      <c s="34" t="s">
        <v>147</v>
      </c>
      <c s="34" t="s">
        <v>594</v>
      </c>
      <c s="35" t="s">
        <v>51</v>
      </c>
      <c s="6" t="s">
        <v>595</v>
      </c>
      <c s="36" t="s">
        <v>53</v>
      </c>
      <c s="37">
        <v>1250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54</v>
      </c>
      <c>
        <f>(M114*21)/100</f>
      </c>
      <c t="s">
        <v>27</v>
      </c>
    </row>
    <row r="115" spans="1:5" ht="12.75">
      <c r="A115" s="35" t="s">
        <v>55</v>
      </c>
      <c r="E115" s="39" t="s">
        <v>56</v>
      </c>
    </row>
    <row r="116" spans="1:5" ht="12.75">
      <c r="A116" s="35" t="s">
        <v>57</v>
      </c>
      <c r="E116" s="40" t="s">
        <v>58</v>
      </c>
    </row>
    <row r="117" spans="1:5" ht="12.75">
      <c r="A117" t="s">
        <v>59</v>
      </c>
      <c r="E117" s="39" t="s">
        <v>60</v>
      </c>
    </row>
    <row r="118" spans="1:16" ht="12.75">
      <c r="A118" t="s">
        <v>49</v>
      </c>
      <c s="34" t="s">
        <v>151</v>
      </c>
      <c s="34" t="s">
        <v>596</v>
      </c>
      <c s="35" t="s">
        <v>51</v>
      </c>
      <c s="6" t="s">
        <v>597</v>
      </c>
      <c s="36" t="s">
        <v>270</v>
      </c>
      <c s="37">
        <v>1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54</v>
      </c>
      <c>
        <f>(M118*21)/100</f>
      </c>
      <c t="s">
        <v>27</v>
      </c>
    </row>
    <row r="119" spans="1:5" ht="12.75">
      <c r="A119" s="35" t="s">
        <v>55</v>
      </c>
      <c r="E119" s="39" t="s">
        <v>51</v>
      </c>
    </row>
    <row r="120" spans="1:5" ht="12.75">
      <c r="A120" s="35" t="s">
        <v>57</v>
      </c>
      <c r="E120" s="40" t="s">
        <v>58</v>
      </c>
    </row>
    <row r="121" spans="1:5" ht="12.75">
      <c r="A121" t="s">
        <v>59</v>
      </c>
      <c r="E121" s="39" t="s">
        <v>598</v>
      </c>
    </row>
    <row r="122" spans="1:16" ht="12.75">
      <c r="A122" t="s">
        <v>49</v>
      </c>
      <c s="34" t="s">
        <v>155</v>
      </c>
      <c s="34" t="s">
        <v>599</v>
      </c>
      <c s="35" t="s">
        <v>51</v>
      </c>
      <c s="6" t="s">
        <v>600</v>
      </c>
      <c s="36" t="s">
        <v>158</v>
      </c>
      <c s="37">
        <v>8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54</v>
      </c>
      <c>
        <f>(M122*21)/100</f>
      </c>
      <c t="s">
        <v>27</v>
      </c>
    </row>
    <row r="123" spans="1:5" ht="12.75">
      <c r="A123" s="35" t="s">
        <v>55</v>
      </c>
      <c r="E123" s="39" t="s">
        <v>56</v>
      </c>
    </row>
    <row r="124" spans="1:5" ht="12.75">
      <c r="A124" s="35" t="s">
        <v>57</v>
      </c>
      <c r="E124" s="40" t="s">
        <v>58</v>
      </c>
    </row>
    <row r="125" spans="1:5" ht="12.75">
      <c r="A125" t="s">
        <v>59</v>
      </c>
      <c r="E125" s="39" t="s">
        <v>60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T3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601</v>
      </c>
      <c s="41">
        <f>Rekapitulace!C16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601</v>
      </c>
      <c r="E4" s="26" t="s">
        <v>602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COUNTIFS(L8:L31,"=0",A8:A31,"P")+COUNTIFS(L8:L31,"",A8:A31,"P")+SUM(Q8:Q31)</f>
      </c>
    </row>
    <row r="8" spans="1:13" ht="12.75">
      <c r="A8" t="s">
        <v>44</v>
      </c>
      <c r="C8" s="28" t="s">
        <v>604</v>
      </c>
      <c r="E8" s="30" t="s">
        <v>602</v>
      </c>
      <c r="J8" s="29">
        <f>0+J9+J22</f>
      </c>
      <c s="29">
        <f>0+K9+K22</f>
      </c>
      <c s="29">
        <f>0+L9+L22</f>
      </c>
      <c s="29">
        <f>0+M9+M22</f>
      </c>
    </row>
    <row r="9" spans="1:13" ht="12.75">
      <c r="A9" t="s">
        <v>46</v>
      </c>
      <c r="C9" s="31" t="s">
        <v>47</v>
      </c>
      <c r="E9" s="33" t="s">
        <v>605</v>
      </c>
      <c r="J9" s="32">
        <f>0</f>
      </c>
      <c s="32">
        <f>0</f>
      </c>
      <c s="32">
        <f>0+L10+L14+L18</f>
      </c>
      <c s="32">
        <f>0+M10+M14+M18</f>
      </c>
    </row>
    <row r="10" spans="1:16" ht="12.75">
      <c r="A10" t="s">
        <v>49</v>
      </c>
      <c s="34" t="s">
        <v>47</v>
      </c>
      <c s="34" t="s">
        <v>606</v>
      </c>
      <c s="35" t="s">
        <v>51</v>
      </c>
      <c s="6" t="s">
        <v>607</v>
      </c>
      <c s="36" t="s">
        <v>270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608</v>
      </c>
      <c>
        <f>(M10*21)/100</f>
      </c>
      <c t="s">
        <v>27</v>
      </c>
    </row>
    <row r="11" spans="1:5" ht="12.75">
      <c r="A11" s="35" t="s">
        <v>55</v>
      </c>
      <c r="E11" s="39" t="s">
        <v>609</v>
      </c>
    </row>
    <row r="12" spans="1:5" ht="12.75">
      <c r="A12" s="35" t="s">
        <v>57</v>
      </c>
      <c r="E12" s="40" t="s">
        <v>610</v>
      </c>
    </row>
    <row r="13" spans="1:5" ht="89.25">
      <c r="A13" t="s">
        <v>59</v>
      </c>
      <c r="E13" s="39" t="s">
        <v>611</v>
      </c>
    </row>
    <row r="14" spans="1:16" ht="12.75">
      <c r="A14" t="s">
        <v>49</v>
      </c>
      <c s="34" t="s">
        <v>27</v>
      </c>
      <c s="34" t="s">
        <v>612</v>
      </c>
      <c s="35" t="s">
        <v>51</v>
      </c>
      <c s="6" t="s">
        <v>613</v>
      </c>
      <c s="36" t="s">
        <v>270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608</v>
      </c>
      <c>
        <f>(M14*21)/100</f>
      </c>
      <c t="s">
        <v>27</v>
      </c>
    </row>
    <row r="15" spans="1:5" ht="12.75">
      <c r="A15" s="35" t="s">
        <v>55</v>
      </c>
      <c r="E15" s="39" t="s">
        <v>614</v>
      </c>
    </row>
    <row r="16" spans="1:5" ht="12.75">
      <c r="A16" s="35" t="s">
        <v>57</v>
      </c>
      <c r="E16" s="40" t="s">
        <v>610</v>
      </c>
    </row>
    <row r="17" spans="1:5" ht="102">
      <c r="A17" t="s">
        <v>59</v>
      </c>
      <c r="E17" s="39" t="s">
        <v>615</v>
      </c>
    </row>
    <row r="18" spans="1:16" ht="12.75">
      <c r="A18" t="s">
        <v>49</v>
      </c>
      <c s="34" t="s">
        <v>26</v>
      </c>
      <c s="34" t="s">
        <v>616</v>
      </c>
      <c s="35" t="s">
        <v>51</v>
      </c>
      <c s="6" t="s">
        <v>617</v>
      </c>
      <c s="36" t="s">
        <v>270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608</v>
      </c>
      <c>
        <f>(M18*21)/100</f>
      </c>
      <c t="s">
        <v>27</v>
      </c>
    </row>
    <row r="19" spans="1:5" ht="12.75">
      <c r="A19" s="35" t="s">
        <v>55</v>
      </c>
      <c r="E19" s="39" t="s">
        <v>618</v>
      </c>
    </row>
    <row r="20" spans="1:5" ht="12.75">
      <c r="A20" s="35" t="s">
        <v>57</v>
      </c>
      <c r="E20" s="40" t="s">
        <v>610</v>
      </c>
    </row>
    <row r="21" spans="1:5" ht="38.25">
      <c r="A21" t="s">
        <v>59</v>
      </c>
      <c r="E21" s="39" t="s">
        <v>619</v>
      </c>
    </row>
    <row r="22" spans="1:13" ht="12.75">
      <c r="A22" t="s">
        <v>46</v>
      </c>
      <c r="C22" s="31" t="s">
        <v>27</v>
      </c>
      <c r="E22" s="33" t="s">
        <v>620</v>
      </c>
      <c r="J22" s="32">
        <f>0</f>
      </c>
      <c s="32">
        <f>0</f>
      </c>
      <c s="32">
        <f>0+L23+L27+L31</f>
      </c>
      <c s="32">
        <f>0+M23+M27+M31</f>
      </c>
    </row>
    <row r="23" spans="1:16" ht="12.75">
      <c r="A23" t="s">
        <v>49</v>
      </c>
      <c s="34" t="s">
        <v>66</v>
      </c>
      <c s="34" t="s">
        <v>621</v>
      </c>
      <c s="35" t="s">
        <v>51</v>
      </c>
      <c s="6" t="s">
        <v>622</v>
      </c>
      <c s="36" t="s">
        <v>270</v>
      </c>
      <c s="37">
        <v>1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608</v>
      </c>
      <c>
        <f>(M23*21)/100</f>
      </c>
      <c t="s">
        <v>27</v>
      </c>
    </row>
    <row r="24" spans="1:5" ht="12.75">
      <c r="A24" s="35" t="s">
        <v>55</v>
      </c>
      <c r="E24" s="39" t="s">
        <v>623</v>
      </c>
    </row>
    <row r="25" spans="1:5" ht="12.75">
      <c r="A25" s="35" t="s">
        <v>57</v>
      </c>
      <c r="E25" s="40" t="s">
        <v>610</v>
      </c>
    </row>
    <row r="26" spans="1:5" ht="89.25">
      <c r="A26" t="s">
        <v>59</v>
      </c>
      <c r="E26" s="39" t="s">
        <v>624</v>
      </c>
    </row>
    <row r="27" spans="1:16" ht="12.75">
      <c r="A27" t="s">
        <v>49</v>
      </c>
      <c s="34" t="s">
        <v>69</v>
      </c>
      <c s="34" t="s">
        <v>625</v>
      </c>
      <c s="35" t="s">
        <v>51</v>
      </c>
      <c s="6" t="s">
        <v>626</v>
      </c>
      <c s="36" t="s">
        <v>270</v>
      </c>
      <c s="37">
        <v>1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608</v>
      </c>
      <c>
        <f>(M27*21)/100</f>
      </c>
      <c t="s">
        <v>27</v>
      </c>
    </row>
    <row r="28" spans="1:5" ht="12.75">
      <c r="A28" s="35" t="s">
        <v>55</v>
      </c>
      <c r="E28" s="39" t="s">
        <v>627</v>
      </c>
    </row>
    <row r="29" spans="1:5" ht="12.75">
      <c r="A29" s="35" t="s">
        <v>57</v>
      </c>
      <c r="E29" s="40" t="s">
        <v>610</v>
      </c>
    </row>
    <row r="30" spans="1:5" ht="76.5">
      <c r="A30" t="s">
        <v>59</v>
      </c>
      <c r="E30" s="39" t="s">
        <v>628</v>
      </c>
    </row>
    <row r="31" spans="1:16" ht="12.75">
      <c r="A31" t="s">
        <v>49</v>
      </c>
      <c s="34" t="s">
        <v>74</v>
      </c>
      <c s="34" t="s">
        <v>629</v>
      </c>
      <c s="35" t="s">
        <v>51</v>
      </c>
      <c s="6" t="s">
        <v>630</v>
      </c>
      <c s="36" t="s">
        <v>270</v>
      </c>
      <c s="37">
        <v>1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608</v>
      </c>
      <c>
        <f>(M31*21)/100</f>
      </c>
      <c t="s">
        <v>27</v>
      </c>
    </row>
    <row r="32" spans="1:5" ht="12.75">
      <c r="A32" s="35" t="s">
        <v>55</v>
      </c>
      <c r="E32" s="39" t="s">
        <v>631</v>
      </c>
    </row>
    <row r="33" spans="1:5" ht="12.75">
      <c r="A33" s="35" t="s">
        <v>57</v>
      </c>
      <c r="E33" s="40" t="s">
        <v>632</v>
      </c>
    </row>
    <row r="34" spans="1:5" ht="25.5">
      <c r="A34" t="s">
        <v>59</v>
      </c>
      <c r="E34" s="39" t="s">
        <v>633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