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E:\16-065-30-113 Tišnovka\silnoproud\DSP\BYSTŘICE\SO 06-06-02 Bystřice nad Pernštejnem, napájení NN\"/>
    </mc:Choice>
  </mc:AlternateContent>
  <xr:revisionPtr revIDLastSave="0" documentId="13_ncr:1_{E616B1FF-5645-47EB-B7F7-A1A2E4040AB2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01 - Sborník" sheetId="2" r:id="rId2"/>
    <sheet name="02 - URS" sheetId="3" r:id="rId3"/>
  </sheets>
  <definedNames>
    <definedName name="_xlnm._FilterDatabase" localSheetId="1" hidden="1">'01 - Sborník'!$C$120:$L$196</definedName>
    <definedName name="_xlnm._FilterDatabase" localSheetId="2" hidden="1">'02 - URS'!$C$121:$L$160</definedName>
    <definedName name="_xlnm.Print_Titles" localSheetId="1">'01 - Sborník'!$120:$120</definedName>
    <definedName name="_xlnm.Print_Titles" localSheetId="2">'02 - URS'!$121:$121</definedName>
    <definedName name="_xlnm.Print_Titles" localSheetId="0">'Rekapitulace stavby'!$92:$92</definedName>
    <definedName name="_xlnm.Print_Area" localSheetId="1">'01 - Sborník'!$C$4:$K$76,'01 - Sborník'!$C$82:$K$100,'01 - Sborník'!$C$106:$L$196</definedName>
    <definedName name="_xlnm.Print_Area" localSheetId="2">'02 - URS'!$C$4:$K$76,'02 - URS'!$C$82:$K$101,'02 - URS'!$C$107:$L$160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1" i="3" l="1"/>
  <c r="K40" i="3"/>
  <c r="BA97" i="1" s="1"/>
  <c r="K39" i="3"/>
  <c r="AZ97" i="1"/>
  <c r="BI159" i="3"/>
  <c r="BH159" i="3"/>
  <c r="BG159" i="3"/>
  <c r="BF159" i="3"/>
  <c r="X159" i="3"/>
  <c r="V159" i="3"/>
  <c r="T159" i="3"/>
  <c r="P159" i="3"/>
  <c r="BI157" i="3"/>
  <c r="BH157" i="3"/>
  <c r="BG157" i="3"/>
  <c r="BF157" i="3"/>
  <c r="X157" i="3"/>
  <c r="V157" i="3"/>
  <c r="T157" i="3"/>
  <c r="P157" i="3"/>
  <c r="BK157" i="3" s="1"/>
  <c r="BI155" i="3"/>
  <c r="BH155" i="3"/>
  <c r="BG155" i="3"/>
  <c r="BF155" i="3"/>
  <c r="X155" i="3"/>
  <c r="V155" i="3"/>
  <c r="T155" i="3"/>
  <c r="P155" i="3"/>
  <c r="BK155" i="3" s="1"/>
  <c r="BI153" i="3"/>
  <c r="BH153" i="3"/>
  <c r="BG153" i="3"/>
  <c r="BF153" i="3"/>
  <c r="X153" i="3"/>
  <c r="V153" i="3"/>
  <c r="T153" i="3"/>
  <c r="P153" i="3"/>
  <c r="BI151" i="3"/>
  <c r="BH151" i="3"/>
  <c r="BG151" i="3"/>
  <c r="BF151" i="3"/>
  <c r="X151" i="3"/>
  <c r="V151" i="3"/>
  <c r="T151" i="3"/>
  <c r="P151" i="3"/>
  <c r="K151" i="3" s="1"/>
  <c r="BE151" i="3" s="1"/>
  <c r="BI149" i="3"/>
  <c r="BH149" i="3"/>
  <c r="BG149" i="3"/>
  <c r="BF149" i="3"/>
  <c r="X149" i="3"/>
  <c r="V149" i="3"/>
  <c r="T149" i="3"/>
  <c r="P149" i="3"/>
  <c r="K149" i="3" s="1"/>
  <c r="BE149" i="3" s="1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BI143" i="3"/>
  <c r="BH143" i="3"/>
  <c r="BG143" i="3"/>
  <c r="BF143" i="3"/>
  <c r="X143" i="3"/>
  <c r="V143" i="3"/>
  <c r="T143" i="3"/>
  <c r="P143" i="3"/>
  <c r="BI141" i="3"/>
  <c r="BH141" i="3"/>
  <c r="BG141" i="3"/>
  <c r="BF141" i="3"/>
  <c r="X141" i="3"/>
  <c r="V141" i="3"/>
  <c r="T141" i="3"/>
  <c r="P141" i="3"/>
  <c r="BI139" i="3"/>
  <c r="BH139" i="3"/>
  <c r="BG139" i="3"/>
  <c r="BF139" i="3"/>
  <c r="X139" i="3"/>
  <c r="V139" i="3"/>
  <c r="T139" i="3"/>
  <c r="P139" i="3"/>
  <c r="K139" i="3" s="1"/>
  <c r="BE139" i="3" s="1"/>
  <c r="BI137" i="3"/>
  <c r="BH137" i="3"/>
  <c r="BG137" i="3"/>
  <c r="BF137" i="3"/>
  <c r="X137" i="3"/>
  <c r="V137" i="3"/>
  <c r="T137" i="3"/>
  <c r="P137" i="3"/>
  <c r="BI135" i="3"/>
  <c r="BH135" i="3"/>
  <c r="BG135" i="3"/>
  <c r="BF135" i="3"/>
  <c r="X135" i="3"/>
  <c r="V135" i="3"/>
  <c r="T135" i="3"/>
  <c r="P135" i="3"/>
  <c r="BI133" i="3"/>
  <c r="BH133" i="3"/>
  <c r="BG133" i="3"/>
  <c r="BF133" i="3"/>
  <c r="X133" i="3"/>
  <c r="V133" i="3"/>
  <c r="T133" i="3"/>
  <c r="P133" i="3"/>
  <c r="BI131" i="3"/>
  <c r="BH131" i="3"/>
  <c r="BG131" i="3"/>
  <c r="BF131" i="3"/>
  <c r="X131" i="3"/>
  <c r="V131" i="3"/>
  <c r="T131" i="3"/>
  <c r="P131" i="3"/>
  <c r="BI129" i="3"/>
  <c r="BH129" i="3"/>
  <c r="BG129" i="3"/>
  <c r="BF129" i="3"/>
  <c r="X129" i="3"/>
  <c r="V129" i="3"/>
  <c r="T129" i="3"/>
  <c r="P129" i="3"/>
  <c r="BI127" i="3"/>
  <c r="BH127" i="3"/>
  <c r="BG127" i="3"/>
  <c r="BF127" i="3"/>
  <c r="X127" i="3"/>
  <c r="V127" i="3"/>
  <c r="T127" i="3"/>
  <c r="P127" i="3"/>
  <c r="K127" i="3" s="1"/>
  <c r="BE127" i="3" s="1"/>
  <c r="BI125" i="3"/>
  <c r="BH125" i="3"/>
  <c r="BG125" i="3"/>
  <c r="BF125" i="3"/>
  <c r="X125" i="3"/>
  <c r="V125" i="3"/>
  <c r="T125" i="3"/>
  <c r="P125" i="3"/>
  <c r="BK125" i="3" s="1"/>
  <c r="F116" i="3"/>
  <c r="E114" i="3"/>
  <c r="F91" i="3"/>
  <c r="E89" i="3"/>
  <c r="J26" i="3"/>
  <c r="E26" i="3"/>
  <c r="J94" i="3" s="1"/>
  <c r="J25" i="3"/>
  <c r="J23" i="3"/>
  <c r="E23" i="3"/>
  <c r="J118" i="3" s="1"/>
  <c r="J22" i="3"/>
  <c r="J20" i="3"/>
  <c r="E20" i="3"/>
  <c r="F119" i="3" s="1"/>
  <c r="J19" i="3"/>
  <c r="J17" i="3"/>
  <c r="E17" i="3"/>
  <c r="F118" i="3" s="1"/>
  <c r="J16" i="3"/>
  <c r="J14" i="3"/>
  <c r="J116" i="3"/>
  <c r="E7" i="3"/>
  <c r="E85" i="3"/>
  <c r="K41" i="2"/>
  <c r="K40" i="2"/>
  <c r="BA96" i="1" s="1"/>
  <c r="K39" i="2"/>
  <c r="AZ96" i="1"/>
  <c r="BI195" i="2"/>
  <c r="BH195" i="2"/>
  <c r="BG195" i="2"/>
  <c r="BF195" i="2"/>
  <c r="X195" i="2"/>
  <c r="V195" i="2"/>
  <c r="T195" i="2"/>
  <c r="P195" i="2"/>
  <c r="BK195" i="2" s="1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K189" i="2" s="1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K185" i="2" s="1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K179" i="2" s="1"/>
  <c r="BE179" i="2" s="1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K161" i="2" s="1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K155" i="2" s="1"/>
  <c r="BI153" i="2"/>
  <c r="BH153" i="2"/>
  <c r="BG153" i="2"/>
  <c r="BF153" i="2"/>
  <c r="X153" i="2"/>
  <c r="V153" i="2"/>
  <c r="T153" i="2"/>
  <c r="P153" i="2"/>
  <c r="K153" i="2" s="1"/>
  <c r="BE153" i="2" s="1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K149" i="2" s="1"/>
  <c r="BE149" i="2" s="1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K143" i="2" s="1"/>
  <c r="BI141" i="2"/>
  <c r="BH141" i="2"/>
  <c r="BG141" i="2"/>
  <c r="BF141" i="2"/>
  <c r="X141" i="2"/>
  <c r="V141" i="2"/>
  <c r="T141" i="2"/>
  <c r="P141" i="2"/>
  <c r="BK141" i="2" s="1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K137" i="2" s="1"/>
  <c r="BI135" i="2"/>
  <c r="BH135" i="2"/>
  <c r="BG135" i="2"/>
  <c r="BF135" i="2"/>
  <c r="X135" i="2"/>
  <c r="V135" i="2"/>
  <c r="T135" i="2"/>
  <c r="P135" i="2"/>
  <c r="K135" i="2" s="1"/>
  <c r="BE135" i="2" s="1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K131" i="2" s="1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K125" i="2" s="1"/>
  <c r="BE125" i="2" s="1"/>
  <c r="BI123" i="2"/>
  <c r="BH123" i="2"/>
  <c r="BG123" i="2"/>
  <c r="BF123" i="2"/>
  <c r="X123" i="2"/>
  <c r="V123" i="2"/>
  <c r="T123" i="2"/>
  <c r="P123" i="2"/>
  <c r="BK123" i="2" s="1"/>
  <c r="F115" i="2"/>
  <c r="E113" i="2"/>
  <c r="F91" i="2"/>
  <c r="E89" i="2"/>
  <c r="J26" i="2"/>
  <c r="E26" i="2"/>
  <c r="J118" i="2"/>
  <c r="J25" i="2"/>
  <c r="J23" i="2"/>
  <c r="E23" i="2"/>
  <c r="J93" i="2"/>
  <c r="J22" i="2"/>
  <c r="J20" i="2"/>
  <c r="E20" i="2"/>
  <c r="F94" i="2"/>
  <c r="J19" i="2"/>
  <c r="J17" i="2"/>
  <c r="E17" i="2"/>
  <c r="F93" i="2"/>
  <c r="J16" i="2"/>
  <c r="J14" i="2"/>
  <c r="J115" i="2" s="1"/>
  <c r="E7" i="2"/>
  <c r="E85" i="2" s="1"/>
  <c r="L90" i="1"/>
  <c r="AM90" i="1"/>
  <c r="AM89" i="1"/>
  <c r="L89" i="1"/>
  <c r="AM87" i="1"/>
  <c r="L87" i="1"/>
  <c r="L85" i="1"/>
  <c r="L84" i="1"/>
  <c r="Q157" i="3"/>
  <c r="Q155" i="3"/>
  <c r="Q153" i="3"/>
  <c r="R149" i="3"/>
  <c r="R145" i="3"/>
  <c r="Q143" i="3"/>
  <c r="Q141" i="3"/>
  <c r="R139" i="3"/>
  <c r="Q137" i="3"/>
  <c r="R135" i="3"/>
  <c r="Q135" i="3"/>
  <c r="R127" i="3"/>
  <c r="Q125" i="3"/>
  <c r="R181" i="2"/>
  <c r="R175" i="2"/>
  <c r="Q171" i="2"/>
  <c r="R163" i="2"/>
  <c r="Q161" i="2"/>
  <c r="Q155" i="2"/>
  <c r="R153" i="2"/>
  <c r="R141" i="2"/>
  <c r="R135" i="2"/>
  <c r="Q131" i="2"/>
  <c r="R127" i="2"/>
  <c r="Q125" i="2"/>
  <c r="Q159" i="3"/>
  <c r="R153" i="3"/>
  <c r="Q151" i="3"/>
  <c r="Q149" i="3"/>
  <c r="R147" i="3"/>
  <c r="R187" i="2"/>
  <c r="Q185" i="2"/>
  <c r="R171" i="2"/>
  <c r="Q165" i="2"/>
  <c r="Q163" i="2"/>
  <c r="Q149" i="2"/>
  <c r="Q147" i="2"/>
  <c r="Q143" i="2"/>
  <c r="Q139" i="2"/>
  <c r="R133" i="2"/>
  <c r="R123" i="2"/>
  <c r="R159" i="3"/>
  <c r="R155" i="3"/>
  <c r="R151" i="3"/>
  <c r="Q145" i="3"/>
  <c r="R137" i="3"/>
  <c r="Q133" i="3"/>
  <c r="R131" i="3"/>
  <c r="Q129" i="3"/>
  <c r="Q187" i="2"/>
  <c r="R185" i="2"/>
  <c r="R177" i="2"/>
  <c r="R157" i="2"/>
  <c r="R147" i="2"/>
  <c r="Q147" i="3"/>
  <c r="R143" i="3"/>
  <c r="R141" i="3"/>
  <c r="Q139" i="3"/>
  <c r="R129" i="3"/>
  <c r="Q127" i="3"/>
  <c r="R125" i="3"/>
  <c r="R193" i="2"/>
  <c r="R191" i="2"/>
  <c r="Q183" i="2"/>
  <c r="Q179" i="2"/>
  <c r="R173" i="2"/>
  <c r="R169" i="2"/>
  <c r="Q167" i="2"/>
  <c r="R161" i="2"/>
  <c r="Q157" i="2"/>
  <c r="R145" i="2"/>
  <c r="AU95" i="1"/>
  <c r="K135" i="3"/>
  <c r="R133" i="3"/>
  <c r="K133" i="3"/>
  <c r="Q131" i="3"/>
  <c r="R189" i="2"/>
  <c r="Q177" i="2"/>
  <c r="R155" i="2"/>
  <c r="Q151" i="2"/>
  <c r="R139" i="2"/>
  <c r="Q133" i="2"/>
  <c r="R125" i="2"/>
  <c r="Q123" i="2"/>
  <c r="R157" i="3"/>
  <c r="Q191" i="2"/>
  <c r="R179" i="2"/>
  <c r="Q173" i="2"/>
  <c r="Q169" i="2"/>
  <c r="R167" i="2"/>
  <c r="R165" i="2"/>
  <c r="R159" i="2"/>
  <c r="Q141" i="2"/>
  <c r="R195" i="2"/>
  <c r="Q195" i="2"/>
  <c r="Q193" i="2"/>
  <c r="Q189" i="2"/>
  <c r="Q175" i="2"/>
  <c r="Q159" i="2"/>
  <c r="R151" i="2"/>
  <c r="R143" i="2"/>
  <c r="Q137" i="2"/>
  <c r="Q135" i="2"/>
  <c r="R131" i="2"/>
  <c r="R129" i="2"/>
  <c r="Q127" i="2"/>
  <c r="R183" i="2"/>
  <c r="Q181" i="2"/>
  <c r="Q153" i="2"/>
  <c r="R149" i="2"/>
  <c r="Q145" i="2"/>
  <c r="R137" i="2"/>
  <c r="Q129" i="2"/>
  <c r="BK143" i="3"/>
  <c r="BK171" i="2"/>
  <c r="K165" i="2"/>
  <c r="BE165" i="2"/>
  <c r="K159" i="3"/>
  <c r="BE159" i="3" s="1"/>
  <c r="K147" i="3"/>
  <c r="BE147" i="3" s="1"/>
  <c r="K145" i="3"/>
  <c r="BE145" i="3"/>
  <c r="BK141" i="3"/>
  <c r="BK135" i="3"/>
  <c r="BK131" i="3"/>
  <c r="K163" i="2"/>
  <c r="BE163" i="2" s="1"/>
  <c r="K157" i="2"/>
  <c r="BE157" i="2" s="1"/>
  <c r="K133" i="2"/>
  <c r="BE133" i="2" s="1"/>
  <c r="K153" i="3"/>
  <c r="BE153" i="3"/>
  <c r="K169" i="2"/>
  <c r="BE169" i="2" s="1"/>
  <c r="BK137" i="3"/>
  <c r="K183" i="2"/>
  <c r="BE183" i="2"/>
  <c r="K177" i="2"/>
  <c r="BE177" i="2" s="1"/>
  <c r="K151" i="2"/>
  <c r="BE151" i="2" s="1"/>
  <c r="K145" i="2"/>
  <c r="BE145" i="2"/>
  <c r="BK139" i="2"/>
  <c r="BK133" i="3"/>
  <c r="K129" i="3"/>
  <c r="BE129" i="3"/>
  <c r="K193" i="2"/>
  <c r="BE193" i="2" s="1"/>
  <c r="BK173" i="2"/>
  <c r="BK191" i="2"/>
  <c r="K187" i="2"/>
  <c r="BE187" i="2" s="1"/>
  <c r="K127" i="2"/>
  <c r="BE127" i="2" s="1"/>
  <c r="K175" i="2"/>
  <c r="BE175" i="2" s="1"/>
  <c r="BK159" i="2"/>
  <c r="BK129" i="2"/>
  <c r="BK181" i="2"/>
  <c r="BK167" i="2"/>
  <c r="BK147" i="2"/>
  <c r="V122" i="2" l="1"/>
  <c r="V121" i="2" s="1"/>
  <c r="X122" i="2"/>
  <c r="X121" i="2" s="1"/>
  <c r="T122" i="2"/>
  <c r="T121" i="2" s="1"/>
  <c r="AW96" i="1" s="1"/>
  <c r="V124" i="3"/>
  <c r="V123" i="3" s="1"/>
  <c r="V122" i="3" s="1"/>
  <c r="Q122" i="2"/>
  <c r="Q121" i="2" s="1"/>
  <c r="I98" i="2" s="1"/>
  <c r="K32" i="2" s="1"/>
  <c r="AS96" i="1" s="1"/>
  <c r="T124" i="3"/>
  <c r="T123" i="3"/>
  <c r="T122" i="3" s="1"/>
  <c r="AW97" i="1" s="1"/>
  <c r="Q124" i="3"/>
  <c r="I100" i="3" s="1"/>
  <c r="R122" i="2"/>
  <c r="R121" i="2"/>
  <c r="J98" i="2" s="1"/>
  <c r="K33" i="2" s="1"/>
  <c r="AT96" i="1" s="1"/>
  <c r="R124" i="3"/>
  <c r="R123" i="3" s="1"/>
  <c r="R122" i="3" s="1"/>
  <c r="J98" i="3" s="1"/>
  <c r="K33" i="3" s="1"/>
  <c r="AT97" i="1" s="1"/>
  <c r="X124" i="3"/>
  <c r="X123" i="3"/>
  <c r="X122" i="3"/>
  <c r="F117" i="2"/>
  <c r="J117" i="2"/>
  <c r="J91" i="2"/>
  <c r="E109" i="2"/>
  <c r="F94" i="3"/>
  <c r="J94" i="2"/>
  <c r="F118" i="2"/>
  <c r="J93" i="3"/>
  <c r="E110" i="3"/>
  <c r="F93" i="3"/>
  <c r="J119" i="3"/>
  <c r="BE135" i="3"/>
  <c r="J91" i="3"/>
  <c r="BE133" i="3"/>
  <c r="F40" i="2"/>
  <c r="BE96" i="1"/>
  <c r="F38" i="3"/>
  <c r="BC97" i="1" s="1"/>
  <c r="AU94" i="1"/>
  <c r="K195" i="2"/>
  <c r="BE195" i="2" s="1"/>
  <c r="K173" i="2"/>
  <c r="BE173" i="2" s="1"/>
  <c r="K137" i="3"/>
  <c r="BE137" i="3" s="1"/>
  <c r="K157" i="3"/>
  <c r="BE157" i="3" s="1"/>
  <c r="F41" i="2"/>
  <c r="BF96" i="1"/>
  <c r="BK183" i="2"/>
  <c r="K189" i="2"/>
  <c r="BE189" i="2"/>
  <c r="K131" i="3"/>
  <c r="BE131" i="3" s="1"/>
  <c r="K38" i="2"/>
  <c r="AY96" i="1" s="1"/>
  <c r="F41" i="3"/>
  <c r="BF97" i="1" s="1"/>
  <c r="K129" i="2"/>
  <c r="BE129" i="2"/>
  <c r="K155" i="2"/>
  <c r="BE155" i="2"/>
  <c r="BK187" i="2"/>
  <c r="BK145" i="2"/>
  <c r="K161" i="2"/>
  <c r="BE161" i="2" s="1"/>
  <c r="BK127" i="3"/>
  <c r="BK139" i="3"/>
  <c r="BK151" i="3"/>
  <c r="F39" i="2"/>
  <c r="BD96" i="1" s="1"/>
  <c r="F39" i="3"/>
  <c r="BD97" i="1" s="1"/>
  <c r="K38" i="3"/>
  <c r="AY97" i="1" s="1"/>
  <c r="BK135" i="2"/>
  <c r="BK165" i="2"/>
  <c r="BK193" i="2"/>
  <c r="K141" i="2"/>
  <c r="BE141" i="2" s="1"/>
  <c r="BK151" i="2"/>
  <c r="BK177" i="2"/>
  <c r="BK153" i="2"/>
  <c r="BK125" i="2"/>
  <c r="F40" i="3"/>
  <c r="BE97" i="1" s="1"/>
  <c r="K147" i="2"/>
  <c r="BE147" i="2"/>
  <c r="BK169" i="2"/>
  <c r="K139" i="2"/>
  <c r="BE139" i="2"/>
  <c r="BK163" i="2"/>
  <c r="BK179" i="2"/>
  <c r="K125" i="3"/>
  <c r="BE125" i="3"/>
  <c r="K191" i="2"/>
  <c r="BE191" i="2" s="1"/>
  <c r="BK145" i="3"/>
  <c r="BK157" i="2"/>
  <c r="K167" i="2"/>
  <c r="BE167" i="2"/>
  <c r="K123" i="2"/>
  <c r="BE123" i="2"/>
  <c r="BK129" i="3"/>
  <c r="BK147" i="3"/>
  <c r="BK159" i="3"/>
  <c r="F38" i="2"/>
  <c r="BC96" i="1"/>
  <c r="BK127" i="2"/>
  <c r="K159" i="2"/>
  <c r="BE159" i="2" s="1"/>
  <c r="K185" i="2"/>
  <c r="BE185" i="2"/>
  <c r="BK133" i="2"/>
  <c r="K137" i="2"/>
  <c r="BE137" i="2"/>
  <c r="K143" i="3"/>
  <c r="BE143" i="3" s="1"/>
  <c r="K155" i="3"/>
  <c r="BE155" i="3"/>
  <c r="K131" i="2"/>
  <c r="BE131" i="2"/>
  <c r="BK149" i="2"/>
  <c r="BK175" i="2"/>
  <c r="K141" i="3"/>
  <c r="BE141" i="3"/>
  <c r="K171" i="2"/>
  <c r="BE171" i="2" s="1"/>
  <c r="K181" i="2"/>
  <c r="BE181" i="2" s="1"/>
  <c r="K143" i="2"/>
  <c r="BE143" i="2"/>
  <c r="BK149" i="3"/>
  <c r="BK153" i="3"/>
  <c r="I99" i="2" l="1"/>
  <c r="J99" i="3"/>
  <c r="J100" i="3"/>
  <c r="Q123" i="3"/>
  <c r="I99" i="3"/>
  <c r="J99" i="2"/>
  <c r="BK122" i="2"/>
  <c r="K122" i="2" s="1"/>
  <c r="K99" i="2" s="1"/>
  <c r="BK124" i="3"/>
  <c r="K124" i="3" s="1"/>
  <c r="K100" i="3" s="1"/>
  <c r="BC95" i="1"/>
  <c r="BC94" i="1" s="1"/>
  <c r="W30" i="1" s="1"/>
  <c r="BF95" i="1"/>
  <c r="BF94" i="1"/>
  <c r="W33" i="1" s="1"/>
  <c r="F37" i="2"/>
  <c r="BB96" i="1" s="1"/>
  <c r="BD95" i="1"/>
  <c r="BD94" i="1" s="1"/>
  <c r="AZ94" i="1" s="1"/>
  <c r="AT95" i="1"/>
  <c r="AT94" i="1" s="1"/>
  <c r="K37" i="3"/>
  <c r="AX97" i="1" s="1"/>
  <c r="AV97" i="1" s="1"/>
  <c r="AW95" i="1"/>
  <c r="AW94" i="1" s="1"/>
  <c r="F37" i="3"/>
  <c r="BB97" i="1" s="1"/>
  <c r="BE95" i="1"/>
  <c r="BE94" i="1" s="1"/>
  <c r="BA94" i="1" s="1"/>
  <c r="K37" i="2"/>
  <c r="AX96" i="1" s="1"/>
  <c r="AV96" i="1" s="1"/>
  <c r="Q122" i="3" l="1"/>
  <c r="I98" i="3"/>
  <c r="K32" i="3" s="1"/>
  <c r="AS97" i="1" s="1"/>
  <c r="AS95" i="1" s="1"/>
  <c r="AS94" i="1" s="1"/>
  <c r="BK123" i="3"/>
  <c r="K123" i="3" s="1"/>
  <c r="K99" i="3" s="1"/>
  <c r="BK121" i="2"/>
  <c r="K121" i="2"/>
  <c r="K34" i="2" s="1"/>
  <c r="AG96" i="1" s="1"/>
  <c r="AN96" i="1" s="1"/>
  <c r="BB95" i="1"/>
  <c r="AX95" i="1" s="1"/>
  <c r="W31" i="1"/>
  <c r="BA95" i="1"/>
  <c r="AZ95" i="1"/>
  <c r="AY95" i="1"/>
  <c r="W32" i="1"/>
  <c r="AY94" i="1"/>
  <c r="AK30" i="1" s="1"/>
  <c r="K43" i="2" l="1"/>
  <c r="K98" i="2"/>
  <c r="BK122" i="3"/>
  <c r="K122" i="3"/>
  <c r="BB94" i="1"/>
  <c r="W29" i="1" s="1"/>
  <c r="K34" i="3"/>
  <c r="AG97" i="1" s="1"/>
  <c r="AN97" i="1" s="1"/>
  <c r="AV95" i="1"/>
  <c r="K43" i="3" l="1"/>
  <c r="K98" i="3"/>
  <c r="AX94" i="1"/>
  <c r="AK29" i="1" s="1"/>
  <c r="AG95" i="1"/>
  <c r="AN95" i="1" s="1"/>
  <c r="AV94" i="1" l="1"/>
  <c r="AN94" i="1" s="1"/>
  <c r="AG94" i="1"/>
  <c r="AK26" i="1" l="1"/>
  <c r="AK35" i="1" s="1"/>
</calcChain>
</file>

<file path=xl/sharedStrings.xml><?xml version="1.0" encoding="utf-8"?>
<sst xmlns="http://schemas.openxmlformats.org/spreadsheetml/2006/main" count="1397" uniqueCount="373">
  <si>
    <t>Export Komplet</t>
  </si>
  <si>
    <t/>
  </si>
  <si>
    <t>2.0</t>
  </si>
  <si>
    <t>False</t>
  </si>
  <si>
    <t>True</t>
  </si>
  <si>
    <t>{c75cfcef-b789-41c1-8925-1a30b3af4f22}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</si>
  <si>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</si>
  <si>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</si>
  <si>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</si>
  <si>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</si>
  <si>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</si>
  <si>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</si>
  <si>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</si>
  <si>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</si>
  <si>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19-150-30-113</t>
  </si>
  <si>
    <t>Stavba:</t>
  </si>
  <si>
    <t>Oprava zabezpečovacího zařízení v ŽST Bystřice nad Pernštejnem</t>
  </si>
  <si>
    <t>KSO:</t>
  </si>
  <si>
    <t>CC-CZ:</t>
  </si>
  <si>
    <t>Místo:</t>
  </si>
  <si>
    <t xml:space="preserve"> </t>
  </si>
  <si>
    <t>Datum:</t>
  </si>
  <si>
    <t>7. 5. 2020</t>
  </si>
  <si>
    <t>Zadavatel: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</si>
  <si>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</si>
  <si>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</si>
  <si>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</si>
  <si>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</si>
  <si>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</si>
  <si>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</si>
  <si>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</si>
  <si>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</si>
  <si>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</si>
  <si>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</si>
  <si>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</si>
  <si>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</si>
  <si>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</si>
  <si>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</si>
  <si>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</si>
  <si>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</si>
  <si>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</si>
  <si>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</si>
  <si>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</si>
  <si>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</si>
  <si>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</si>
  <si>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</si>
  <si>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</si>
  <si>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</si>
  <si>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</si>
  <si>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</si>
  <si>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</si>
  <si>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</si>
  <si>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</si>
  <si>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</si>
  <si>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</si>
  <si>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</si>
  <si>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</si>
  <si>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</si>
  <si>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</si>
  <si>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</si>
  <si>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</si>
  <si>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</si>
  <si>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</si>
  <si>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</si>
  <si>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</si>
  <si>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</si>
  <si>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</si>
  <si>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</si>
  <si>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</si>
  <si>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</si>
  <si>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</si>
  <si>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</si>
  <si>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</si>
  <si>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</si>
  <si>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</si>
  <si>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</si>
  <si>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06-06-02</t>
  </si>
  <si>
    <t>Bystřice nad Pernštejnem, napájení NN</t>
  </si>
  <si>
    <t>STA</t>
  </si>
  <si>
    <t>1</t>
  </si>
  <si>
    <t>{f7ed98d4-8ccb-440d-ba87-a1da9267428f}</t>
  </si>
  <si>
    <t>2</t>
  </si>
  <si>
    <t>/</t>
  </si>
  <si>
    <t>01</t>
  </si>
  <si>
    <t>Sborník</t>
  </si>
  <si>
    <t>Soupis</t>
  </si>
  <si>
    <t>{146c7d7f-2437-4545-9f28-8ace8ce3c971}</t>
  </si>
  <si>
    <t>02</t>
  </si>
  <si>
    <t>URS</t>
  </si>
  <si>
    <t>{2f35bf18-191d-4c63-a8ce-db9953443f48}</t>
  </si>
  <si>
    <t>KRYCÍ LIST SOUPISU PRACÍ</t>
  </si>
  <si>
    <t>Objekt:</t>
  </si>
  <si>
    <t>SO 06-06-02 - Bystřice nad Pernštejnem, napájení NN</t>
  </si>
  <si>
    <t>Soupis:</t>
  </si>
  <si>
    <t>01 - Sborník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</si>
  <si>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</si>
  <si>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</si>
  <si>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</si>
  <si>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</si>
  <si>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</si>
  <si>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</si>
  <si>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</si>
  <si>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</si>
  <si>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</si>
  <si>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</si>
  <si>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</si>
  <si>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</si>
  <si>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</si>
  <si>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</si>
  <si>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</si>
  <si>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</si>
  <si>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</si>
  <si>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</si>
  <si>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</si>
  <si>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</si>
  <si>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</si>
  <si>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</si>
  <si>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</si>
  <si>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</si>
  <si>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</si>
  <si>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</si>
  <si>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</si>
  <si>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</si>
  <si>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</si>
  <si>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</si>
  <si>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</si>
  <si>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</si>
  <si>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7492553010</t>
  </si>
  <si>
    <t>Montáž kabelů 2- a 3-žílových Cu do 16 mm2</t>
  </si>
  <si>
    <t>m</t>
  </si>
  <si>
    <t>512</t>
  </si>
  <si>
    <t>833593026</t>
  </si>
  <si>
    <t>PP</t>
  </si>
  <si>
    <t>Montáž kabelů 2- a 3-žílových Cu do 16 mm2 - uložení do země, chráničky, na rošty, pod omítku apod.</t>
  </si>
  <si>
    <t>7492554012</t>
  </si>
  <si>
    <t>Montáž kabelů 4- a 5-žílových Cu do 25 mm2</t>
  </si>
  <si>
    <t>841582160</t>
  </si>
  <si>
    <t>Montáž kabelů 4- a 5-žílových Cu do 25 mm2 - uložení do země, chráničky, na rošty, pod omítku apod.</t>
  </si>
  <si>
    <t>3</t>
  </si>
  <si>
    <t>7492554014</t>
  </si>
  <si>
    <t>Montáž kabelů 4- a 5-žílových Cu do 50 mm2</t>
  </si>
  <si>
    <t>-876849120</t>
  </si>
  <si>
    <t>Montáž kabelů 4- a 5-žílových Cu do 50 mm2 - uložení do země, chráničky, na rošty, pod omítku apod.</t>
  </si>
  <si>
    <t>7492652016</t>
  </si>
  <si>
    <t>Montáž kabelů 4- a 5-žílových Al do 240 mm2</t>
  </si>
  <si>
    <t>-269182335</t>
  </si>
  <si>
    <t>Montáž kabelů 4- a 5-žílových Al do 240 mm2 - uložení do země, chráničky, na rošty, pod omítku apod.</t>
  </si>
  <si>
    <t>5</t>
  </si>
  <si>
    <t>7492751022</t>
  </si>
  <si>
    <t>Montáž ukončení kabelů nn v rozvaděči nebo na přístroji izolovaných s označením 2 - 5-ti žílových do 25 mm2</t>
  </si>
  <si>
    <t>kus</t>
  </si>
  <si>
    <t>-2130565903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</si>
  <si>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</si>
  <si>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</t>
  </si>
  <si>
    <t>7492751028</t>
  </si>
  <si>
    <t>Montáž ukončení kabelů nn v rozvaděči nebo na přístroji izolovaných s označením 2 - 5-ti žílových do 240 mm2</t>
  </si>
  <si>
    <t>146816834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</si>
  <si>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</si>
  <si>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7</t>
  </si>
  <si>
    <t>7492752010</t>
  </si>
  <si>
    <t>Montáž ukončení kabelů nn kabelovou spojkou 3/4/5 - žílové kabely s plastovou izolací do 16 mm2</t>
  </si>
  <si>
    <t>-1232908597</t>
  </si>
  <si>
    <t>Montáž ukončení kabelů nn kabelovou spojkou 3/4/5 - žílové kabely s plastovou izolací do 16 mm2 - včetně odizolování pláště a izolace žil kabelu, včetně ukončení žil a stínění (oko)</t>
  </si>
  <si>
    <t>8</t>
  </si>
  <si>
    <t>M</t>
  </si>
  <si>
    <t>7492501720</t>
  </si>
  <si>
    <t>Kabely, vodiče, šňůry Cu - nn Kabel silový 2 a 3-žílový Cu, plastová izolace CYKY 3J4 (3Cx 4)</t>
  </si>
  <si>
    <t>128</t>
  </si>
  <si>
    <t>-892746722</t>
  </si>
  <si>
    <t>9</t>
  </si>
  <si>
    <t>7492501900</t>
  </si>
  <si>
    <t>Kabely, vodiče, šňůry Cu - nn Kabel silový 4 a 5-žílový Cu, plastová izolace CYKY 4J25 (4Bx25)</t>
  </si>
  <si>
    <t>618307558</t>
  </si>
  <si>
    <t>10</t>
  </si>
  <si>
    <t>7492501970</t>
  </si>
  <si>
    <t>Kabely, vodiče, šňůry Cu - nn Kabel silový 4 a 5-žílový Cu, plastová izolace CYKY 5J50 (5Cx50)</t>
  </si>
  <si>
    <t>207308094</t>
  </si>
  <si>
    <t>11</t>
  </si>
  <si>
    <t>7492600270</t>
  </si>
  <si>
    <t>Kabely, vodiče, šňůry Al - nn Kabel silový 4 a 5-žílový, plastová izolace 1-AYKY 4x185</t>
  </si>
  <si>
    <t>-644991962</t>
  </si>
  <si>
    <t>12</t>
  </si>
  <si>
    <t>7492600190</t>
  </si>
  <si>
    <t>Kabely, vodiče, šňůry Al - nn Kabel silový 4 a 5-žílový, plastová izolace 1-AYKY 4x16</t>
  </si>
  <si>
    <t>-1748722362</t>
  </si>
  <si>
    <t>13</t>
  </si>
  <si>
    <t>7492756040</t>
  </si>
  <si>
    <t>Pomocné práce pro montáž kabelů zatažení kabelů do chráničky do 4 kg/m</t>
  </si>
  <si>
    <t>-1905366088</t>
  </si>
  <si>
    <t>14</t>
  </si>
  <si>
    <t>7493653020</t>
  </si>
  <si>
    <t>Montáž skříní přípojkových SS venkovních pro připojení kabelů (i kabelové smyčky) do 240 mm2 kompaktní pilíř s 1-2 sadami jistících prvků</t>
  </si>
  <si>
    <t>-1737606528</t>
  </si>
  <si>
    <t>Montáž skříní přípojkových SS venkovních pro připojení kabelů (i kabelové smyčky) do 240 mm2 kompaktní pilíř s 1-2 sadami jistících prvků - včetně elektrovýzbroje, neobsahuje cenu za zemní práce</t>
  </si>
  <si>
    <t>7493655025</t>
  </si>
  <si>
    <t>Montáž skříní elektroměrových venkovních pro přímé měření do 80 A pro připojení kabelů do 16 mm2 dvousazbové, včetně jističe do 80 A a jističe 2 B/1 kompaktní pilíř</t>
  </si>
  <si>
    <t>-1334497057</t>
  </si>
  <si>
    <t>Montáž skříní elektroměrových venkovních pro přímé měření do 80 A pro připojení kabelů do 16 mm2 dvousazbové, včetně jističe do 80 A a jističe 2 B/1 kompaktní pilíř - včetně elektrovýzbroje, neobsahuje cenu za zemní práce</t>
  </si>
  <si>
    <t>16</t>
  </si>
  <si>
    <t>7493600270</t>
  </si>
  <si>
    <t>Kabelové a zásuvkové skříně, elektroměrové rozvaděče Smyčkové přípojkové skříně pro vodiče do průřezu 240 mm2 (SS) se 2 sadami pojistkových spodků velikosti 1 kompaktní pilíř včetně základu</t>
  </si>
  <si>
    <t>-105027148</t>
  </si>
  <si>
    <t>17</t>
  </si>
  <si>
    <t>7493600890</t>
  </si>
  <si>
    <t>Kabelové a zásuvkové skříně, elektroměrové rozvaděče Skříně elektroměrové pro přímé měření Rozváděč pro dvousazbový třífázový elektroměr do 80A kompaktní pilíř včetně základu</t>
  </si>
  <si>
    <t>1367836217</t>
  </si>
  <si>
    <t>18</t>
  </si>
  <si>
    <t>7493600911</t>
  </si>
  <si>
    <t>Kabelové a zásuvkové skříně, elektroměrové rozvaděče Skříně elektroměrové pro přímé měření Elektroměrový rozváděč pro nepřímé měření</t>
  </si>
  <si>
    <t>733321767</t>
  </si>
  <si>
    <t>19</t>
  </si>
  <si>
    <t>7494271010</t>
  </si>
  <si>
    <t>Demontáž rozvaděčů rozvodnice nn</t>
  </si>
  <si>
    <t>1979252263</t>
  </si>
  <si>
    <t>Demontáž rozvaděčů rozvodnice nn - včetně demontáže přívodních, vývodových kabelů, rámu apod., včetně nakládky rozvaděče na určený prostředek</t>
  </si>
  <si>
    <t>20</t>
  </si>
  <si>
    <t>7494351010</t>
  </si>
  <si>
    <t>Montáž jističů (do 10 kA) jednopólových do 20 A</t>
  </si>
  <si>
    <t>-840771448</t>
  </si>
  <si>
    <t>7494351032</t>
  </si>
  <si>
    <t>Montáž jističů (do 10 kA) třípólových přes 20 do 63 A</t>
  </si>
  <si>
    <t>643446874</t>
  </si>
  <si>
    <t>22</t>
  </si>
  <si>
    <t>7494003118</t>
  </si>
  <si>
    <t>Modulární přístroje Jističe do 80 A; 10 kA 1-pólové In 2 A, Ue AC 230 V / DC 72 V, charakteristika B, 1pól, Icn 10 kA</t>
  </si>
  <si>
    <t>893667075</t>
  </si>
  <si>
    <t>23</t>
  </si>
  <si>
    <t>7494003390</t>
  </si>
  <si>
    <t>Modulární přístroje Jističe do 80 A; 10 kA 3-pólové In 25 A, Ue AC 230/400 V / DC 216 V, charakteristika B, 3pól, Icn 10 kA</t>
  </si>
  <si>
    <t>1733784097</t>
  </si>
  <si>
    <t>24</t>
  </si>
  <si>
    <t>7494004758</t>
  </si>
  <si>
    <t>Kompaktní jističe Kompaktní jističe do 160A 3-pól 3pól, In 100 A, Icu 25 kA, charakteristika vedení L, bez nastavení IR, Cu/Al kabely 2,5 - 95 mm2</t>
  </si>
  <si>
    <t>-865144720</t>
  </si>
  <si>
    <t>25</t>
  </si>
  <si>
    <t>7494352012</t>
  </si>
  <si>
    <t>Montáž spínacích bloků kompaktních jističů 160 A (do 25 kA) s nadproudovou spouští 100 - 160 A</t>
  </si>
  <si>
    <t>1434368569</t>
  </si>
  <si>
    <t>Montáž spínacích bloků kompaktních jističů 160 A (do 25 kA) s nadproudovou spouští 100 - 160 A - včetně 2 ks připojovacích sad pro kabely, pasy do rozvaděče nebo skříně</t>
  </si>
  <si>
    <t>26</t>
  </si>
  <si>
    <t>7494453015</t>
  </si>
  <si>
    <t>Montáž pojistkových odpínačů pro válcové pojistky včetně montáže pojistek do 63 A třípólový</t>
  </si>
  <si>
    <t>2088891664</t>
  </si>
  <si>
    <t>Montáž pojistkových odpínačů pro válcové pojistky včetně montáže pojistek do 63 A třípólový - do skříně nebo rozvaděče</t>
  </si>
  <si>
    <t>27</t>
  </si>
  <si>
    <t>7494458010</t>
  </si>
  <si>
    <t>Montáž nožových pojistkových vložek velikosti 000, 1, 2, 3, 4a</t>
  </si>
  <si>
    <t>2043576290</t>
  </si>
  <si>
    <t>28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</si>
  <si>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</si>
  <si>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 OPVA10-3</t>
  </si>
  <si>
    <t>-1149055421</t>
  </si>
  <si>
    <t>29</t>
  </si>
  <si>
    <t>7494008200</t>
  </si>
  <si>
    <t>Pojistkové systémy Výkonové pojistkové vložky Válcové pojistkové vložky In 2A, Un AC 500 V / DC 250 V, velikost 10x38, gG - charakteristika pro všeobecné použití, Cd/Pb free</t>
  </si>
  <si>
    <t>-51530227</t>
  </si>
  <si>
    <t>30</t>
  </si>
  <si>
    <t>7494008418</t>
  </si>
  <si>
    <t>Pojistkové systémy Výkonové pojistkové vložky Pojistkové vložky Nožové pojistkové vložky, velikost 1 In 63A, Un AC 500 V / DC 440 V, velikost 1, gG - charakteristika pro všeobecné použití, Cd/Pb free</t>
  </si>
  <si>
    <t>-986465336</t>
  </si>
  <si>
    <t>31</t>
  </si>
  <si>
    <t>7494008424</t>
  </si>
  <si>
    <t>Pojistkové systémy Výkonové pojistkové vložky Pojistkové vložky Nožové pojistkové vložky, velikost 1 In 125A, Un AC 500 V / DC 440 V, velikost 1, gG - charakteristika pro všeobecné použití, Cd/Pb free</t>
  </si>
  <si>
    <t>1382629450</t>
  </si>
  <si>
    <t>32</t>
  </si>
  <si>
    <t>7494657010</t>
  </si>
  <si>
    <t>Montáž měřících transformátorů proudu nn od 50 do 600 A</t>
  </si>
  <si>
    <t>-157934897</t>
  </si>
  <si>
    <t>Montáž měřících transformátorů proudu nn od 50 do 600 A - do rozvaděče nebo skříně</t>
  </si>
  <si>
    <t>33</t>
  </si>
  <si>
    <t>7494657050</t>
  </si>
  <si>
    <t>Montáž měřících transformátorů proudu nn úřední cejchování</t>
  </si>
  <si>
    <t>4237473</t>
  </si>
  <si>
    <t>Montáž měřících transformátorů proudu nn úřední cejchování - do rozvaděče nebo skříně</t>
  </si>
  <si>
    <t>34</t>
  </si>
  <si>
    <t>7494010266</t>
  </si>
  <si>
    <t>Přístroje pro spínání a ovládání Měřící přístroje, elektroměry Měřící transformátory proudu nn Měřicí transformátor proudu na přívod 100 A</t>
  </si>
  <si>
    <t>-2033992942</t>
  </si>
  <si>
    <t>35</t>
  </si>
  <si>
    <t>7498150515</t>
  </si>
  <si>
    <t>Vyhotovení výchozí revizní zprávy pro opravné práce pro objem investičních nákladů přes 100 000 do 500 000 Kč</t>
  </si>
  <si>
    <t>1759554647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</si>
  <si>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</si>
  <si>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36</t>
  </si>
  <si>
    <t>7498351010</t>
  </si>
  <si>
    <t>Vydání průkazu způsobilosti pro funkční celek, provizorní stav</t>
  </si>
  <si>
    <t>600546780</t>
  </si>
  <si>
    <t>Vydání průkazu způsobilosti pro funkční celek, provizorní stav - vyhotovení dokladu o silnoproudých zařízeních a vydání průkazu způsobilosti</t>
  </si>
  <si>
    <t>37</t>
  </si>
  <si>
    <t>7499151010</t>
  </si>
  <si>
    <t>Dokončovací práce na elektrickém zařízení</t>
  </si>
  <si>
    <t>hod</t>
  </si>
  <si>
    <t>1781481366</t>
  </si>
  <si>
    <t>Dokončovací práce na elektrickém zařízení - uvádění zařízení do provozu, drobné montážní práce v rozvaděčích, koordinaci se zhotoviteli souvisejících zařízení apod.</t>
  </si>
  <si>
    <t>02 - URS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</si>
  <si>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</si>
  <si>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</si>
  <si>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</si>
  <si>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</si>
  <si>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</si>
  <si>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</si>
  <si>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</si>
  <si>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</si>
  <si>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64</t>
  </si>
  <si>
    <t>-1025595467</t>
  </si>
  <si>
    <t>Vytyčení trasy  vedení kabelového (podzemního) v obvodu železniční stanice</t>
  </si>
  <si>
    <t>460030031</t>
  </si>
  <si>
    <t>Rozebrání dlažeb ručně z kostek velkých do písku spáry nezalité</t>
  </si>
  <si>
    <t>m2</t>
  </si>
  <si>
    <t>-1953640618</t>
  </si>
  <si>
    <t>Přípravné terénní práce  vytrhání dlažby včetně ručního rozebrání, vytřídění, odhozu na hromady nebo naložení na dopravní prostředek a očistění kostek nebo dlaždic z pískového podkladu z kostek velkých, spáry nezalité</t>
  </si>
  <si>
    <t>460150164</t>
  </si>
  <si>
    <t>Hloubení kabelových zapažených i nezapažených rýh ručně š 35 cm, hl 80 cm, v hornině tř 4</t>
  </si>
  <si>
    <t>-693997103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</si>
  <si>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</si>
  <si>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460270241</t>
  </si>
  <si>
    <t>Zazdívka otvorů cihlami pálenými plochy do 0,09 m2 a tloušťky do 15 cm</t>
  </si>
  <si>
    <t>1857023575</t>
  </si>
  <si>
    <t>Pilíře a skříně pro rozvod nn  zazdívka otvorů ve zdivu cihlami pálenými plochy přes 0,0225 do 0,09 m2 a tloušťky do 15 cm</t>
  </si>
  <si>
    <t>460310103</t>
  </si>
  <si>
    <t>Řízený zemní protlak strojně v hornině tř 1 až 4 hloubky do 6 m vnějšího průměru do 110 mm</t>
  </si>
  <si>
    <t>129811461</t>
  </si>
  <si>
    <t>Zemní protlaky strojně  neřízený zemní protlak ( krtek) řízené horizontální vrtání v hornině tř. 1 až 4 pro protlačení PE trub, v hloubce do 6 m vnějšího průměru vrtu přes 90 do 110 mm</t>
  </si>
  <si>
    <t>460421001</t>
  </si>
  <si>
    <t>Lože kabelů z písku nebo štěrkopísku tl 5 cm nad kabel, bez zakrytí, šířky lože do 65 cm</t>
  </si>
  <si>
    <t>-1171298520</t>
  </si>
  <si>
    <t>Kabelové lože včetně podsypu, zhutnění a urovnání povrchu  z písku nebo štěrkopísku tloušťky 5 cm nad kabel bez zakrytí, šířky do 65 cm</t>
  </si>
  <si>
    <t>460510201</t>
  </si>
  <si>
    <t>Kanály do rýhy neasfaltované z prefabrikovaných betonových žlabů rozměrů 17x14/10,5x10 cm</t>
  </si>
  <si>
    <t>716709661</t>
  </si>
  <si>
    <t>Kabelové prostupy, kanály a multikanály  kanály z prefabrikovaných betonových žlabů včetně utěsnění, vyspárování a zakrytí víkem do rýhy, bez výkopových prací neasfaltované 17x14/10,5x10 cm</t>
  </si>
  <si>
    <t>59213009</t>
  </si>
  <si>
    <t>žlab kabelový betonový k ochraně zemního drátovodného vedení 100x17x14cm</t>
  </si>
  <si>
    <t>-1525666627</t>
  </si>
  <si>
    <t>460520164</t>
  </si>
  <si>
    <t>Montáž trubek ochranných plastových tuhých D do 110 mm uložených do rýhy</t>
  </si>
  <si>
    <t>1536006348</t>
  </si>
  <si>
    <t>Montáž trubek ochranných uložených volně do rýhy plastových tuhých,vnitřního průměru přes 90 do 110 mm</t>
  </si>
  <si>
    <t>34571355</t>
  </si>
  <si>
    <t>trubka elektroinstalační ohebná dvouplášťová korugovaná (chránička) D 94/110mm, HDPE+LDPE</t>
  </si>
  <si>
    <t>-2143689272</t>
  </si>
  <si>
    <t>460560164</t>
  </si>
  <si>
    <t>Zásyp rýh ručně šířky 35 cm, hloubky 80 cm, z horniny třídy 4</t>
  </si>
  <si>
    <t>628149884</t>
  </si>
  <si>
    <t>Zásyp kabelových rýh ručně s uložením výkopku ve vrstvách včetně zhutnění a urovnání povrchu šířky 35 cm hloubky 80 cm, v hornině třídy 4</t>
  </si>
  <si>
    <t>460620007</t>
  </si>
  <si>
    <t>Zatravnění včetně zalití vodou na rovině</t>
  </si>
  <si>
    <t>-1498935602</t>
  </si>
  <si>
    <t>Úprava terénu  zatravnění, včetně dodání osiva a zalití vodou na rovině</t>
  </si>
  <si>
    <t>460620014</t>
  </si>
  <si>
    <t>Provizorní úprava terénu se zhutněním, v hornině tř 4</t>
  </si>
  <si>
    <t>-23790907</t>
  </si>
  <si>
    <t>Úprava terénu  provizorní úprava terénu včetně odkopání drobných nerovností a zásypu prohlubní se zhutněním, v hornině třídy 4</t>
  </si>
  <si>
    <t>460650054</t>
  </si>
  <si>
    <t>Zřízení podkladní vrstvy vozovky a chodníku ze štěrkodrti se zhutněním tloušťky do 20 cm</t>
  </si>
  <si>
    <t>-373321913</t>
  </si>
  <si>
    <t>Vozovky a chodníky  zřízení podkladní vrstvy včetně rozprostření a úpravy podkladu ze štěrkodrti, včetně zhutnění, tloušťky přes 15 do 20 cm</t>
  </si>
  <si>
    <t>58343959</t>
  </si>
  <si>
    <t>kamenivo drcené hrubé frakce 32/63</t>
  </si>
  <si>
    <t>t</t>
  </si>
  <si>
    <t>1986444009</t>
  </si>
  <si>
    <t>460650162</t>
  </si>
  <si>
    <t>Kladení dlažby z dlaždic betonových tvarovaných a zámkových do lože z kameniva těženého</t>
  </si>
  <si>
    <t>-234761779</t>
  </si>
  <si>
    <t>Vozovky a chodníky  kladení dlažby včetně spárování, do lože z kameniva těženého z dlaždic betonových tvarovaných nebo zámkových</t>
  </si>
  <si>
    <t>460680525</t>
  </si>
  <si>
    <t>Vysekání rýh pro montáž trubek a kabelů ve zdivu betonovém hloubky do 7 cm a šířky do 15 cm</t>
  </si>
  <si>
    <t>1267903008</t>
  </si>
  <si>
    <t>Prorážení otvorů a ostatní bourací práce  vysekání rýh pro montáž trubek a kabelů v kamenných nebo betonových zdech hloubky přes 5 do 7 cm a šířky přes 10 do 15 cm</t>
  </si>
  <si>
    <t>460710055</t>
  </si>
  <si>
    <t>Vyplnění a omítnutí rýh ve stěnách hloubky do 7 cm a šířky do 15 cm</t>
  </si>
  <si>
    <t>-384110940</t>
  </si>
  <si>
    <t>Vyplnění rýh a otvorů  vyplnění a omítnutí rýh ve stěnách hloubky přes 5 do 7 cm a šířky přes 10 do 15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</si>
</sst>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4" fontId="29" fillId="0" borderId="12" xfId="0" applyNumberFormat="1" applyFont="1" applyBorder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E45" sqref="AE4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16" t="s">
        <v>6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s="1" customFormat="1" ht="12" customHeight="1">
      <c r="B5" s="17"/>
      <c r="D5" s="20" t="s">
        <v>13</v>
      </c>
      <c r="K5" s="179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7"/>
      <c r="BS5" s="14" t="s">
        <v>7</v>
      </c>
    </row>
    <row r="6" spans="1:74" s="1" customFormat="1" ht="36.950000000000003" customHeight="1">
      <c r="B6" s="17"/>
      <c r="D6" s="22" t="s">
        <v>15</v>
      </c>
      <c r="K6" s="181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7"/>
      <c r="BS6" s="14" t="s">
        <v>7</v>
      </c>
    </row>
    <row r="7" spans="1:74" s="1" customFormat="1" ht="12" customHeight="1">
      <c r="B7" s="17"/>
      <c r="D7" s="23" t="s">
        <v>17</v>
      </c>
      <c r="K7" s="21" t="s">
        <v>1</v>
      </c>
      <c r="AK7" s="23" t="s">
        <v>18</v>
      </c>
      <c r="AN7" s="21" t="s">
        <v>1</v>
      </c>
      <c r="AR7" s="17"/>
      <c r="BS7" s="14" t="s">
        <v>7</v>
      </c>
    </row>
    <row r="8" spans="1:74" s="1" customFormat="1" ht="12" customHeight="1">
      <c r="B8" s="17"/>
      <c r="D8" s="23" t="s">
        <v>19</v>
      </c>
      <c r="K8" s="21" t="s">
        <v>20</v>
      </c>
      <c r="AK8" s="23" t="s">
        <v>21</v>
      </c>
      <c r="AN8" s="21" t="s">
        <v>22</v>
      </c>
      <c r="AR8" s="17"/>
      <c r="BS8" s="14" t="s">
        <v>7</v>
      </c>
    </row>
    <row r="9" spans="1:74" s="1" customFormat="1" ht="14.45" customHeight="1">
      <c r="B9" s="17"/>
      <c r="AR9" s="17"/>
      <c r="BS9" s="14" t="s">
        <v>7</v>
      </c>
    </row>
    <row r="10" spans="1:74" s="1" customFormat="1" ht="12" customHeight="1">
      <c r="B10" s="17"/>
      <c r="D10" s="23" t="s">
        <v>23</v>
      </c>
      <c r="AK10" s="23" t="s">
        <v>24</v>
      </c>
      <c r="AN10" s="21" t="s">
        <v>1</v>
      </c>
      <c r="AR10" s="17"/>
      <c r="BS10" s="14" t="s">
        <v>7</v>
      </c>
    </row>
    <row r="11" spans="1:74" s="1" customFormat="1" ht="18.399999999999999" customHeight="1">
      <c r="B11" s="17"/>
      <c r="E11" s="21" t="s">
        <v>20</v>
      </c>
      <c r="AK11" s="23" t="s">
        <v>25</v>
      </c>
      <c r="AN11" s="21" t="s">
        <v>1</v>
      </c>
      <c r="AR11" s="17"/>
      <c r="BS11" s="14" t="s">
        <v>7</v>
      </c>
    </row>
    <row r="12" spans="1:74" s="1" customFormat="1" ht="6.95" customHeight="1">
      <c r="B12" s="17"/>
      <c r="AR12" s="17"/>
      <c r="BS12" s="14" t="s">
        <v>7</v>
      </c>
    </row>
    <row r="13" spans="1:74" s="1" customFormat="1" ht="12" customHeight="1">
      <c r="B13" s="17"/>
      <c r="D13" s="23" t="s">
        <v>26</v>
      </c>
      <c r="AK13" s="23" t="s">
        <v>24</v>
      </c>
      <c r="AN13" s="21" t="s">
        <v>1</v>
      </c>
      <c r="AR13" s="17"/>
      <c r="BS13" s="14" t="s">
        <v>7</v>
      </c>
    </row>
    <row r="14" spans="1:74" ht="12.75">
      <c r="B14" s="17"/>
      <c r="E14" s="21" t="s">
        <v>20</v>
      </c>
      <c r="AK14" s="23" t="s">
        <v>25</v>
      </c>
      <c r="AN14" s="21" t="s">
        <v>1</v>
      </c>
      <c r="AR14" s="17"/>
      <c r="BS14" s="14" t="s">
        <v>7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24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20</v>
      </c>
      <c r="AK17" s="23" t="s">
        <v>25</v>
      </c>
      <c r="AN17" s="21" t="s">
        <v>1</v>
      </c>
      <c r="AR17" s="17"/>
      <c r="BS17" s="14" t="s">
        <v>4</v>
      </c>
    </row>
    <row r="18" spans="1:71" s="1" customFormat="1" ht="6.95" customHeight="1">
      <c r="B18" s="17"/>
      <c r="AR18" s="17"/>
      <c r="BS18" s="14" t="s">
        <v>7</v>
      </c>
    </row>
    <row r="19" spans="1:71" s="1" customFormat="1" ht="12" customHeight="1">
      <c r="B19" s="17"/>
      <c r="D19" s="23" t="s">
        <v>28</v>
      </c>
      <c r="AK19" s="23" t="s">
        <v>24</v>
      </c>
      <c r="AN19" s="21" t="s">
        <v>1</v>
      </c>
      <c r="AR19" s="17"/>
      <c r="BS19" s="14" t="s">
        <v>7</v>
      </c>
    </row>
    <row r="20" spans="1:71" s="1" customFormat="1" ht="18.399999999999999" customHeight="1">
      <c r="B20" s="17"/>
      <c r="E20" s="21" t="s">
        <v>20</v>
      </c>
      <c r="AK20" s="23" t="s">
        <v>25</v>
      </c>
      <c r="AN20" s="21" t="s">
        <v>1</v>
      </c>
      <c r="AR20" s="17"/>
      <c r="BS20" s="14" t="s">
        <v>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3">
        <f>ROUND(AG94,2)</f>
        <v>0</v>
      </c>
      <c r="AL26" s="184"/>
      <c r="AM26" s="184"/>
      <c r="AN26" s="184"/>
      <c r="AO26" s="184"/>
      <c r="AP26" s="26"/>
      <c r="AQ26" s="26"/>
      <c r="AR26" s="27"/>
      <c r="BG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G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5" t="s">
        <v>31</v>
      </c>
      <c r="M28" s="185"/>
      <c r="N28" s="185"/>
      <c r="O28" s="185"/>
      <c r="P28" s="185"/>
      <c r="Q28" s="26"/>
      <c r="R28" s="26"/>
      <c r="S28" s="26"/>
      <c r="T28" s="26"/>
      <c r="U28" s="26"/>
      <c r="V28" s="26"/>
      <c r="W28" s="185" t="s">
        <v>32</v>
      </c>
      <c r="X28" s="185"/>
      <c r="Y28" s="185"/>
      <c r="Z28" s="185"/>
      <c r="AA28" s="185"/>
      <c r="AB28" s="185"/>
      <c r="AC28" s="185"/>
      <c r="AD28" s="185"/>
      <c r="AE28" s="185"/>
      <c r="AF28" s="26"/>
      <c r="AG28" s="26"/>
      <c r="AH28" s="26"/>
      <c r="AI28" s="26"/>
      <c r="AJ28" s="26"/>
      <c r="AK28" s="185" t="s">
        <v>33</v>
      </c>
      <c r="AL28" s="185"/>
      <c r="AM28" s="185"/>
      <c r="AN28" s="185"/>
      <c r="AO28" s="185"/>
      <c r="AP28" s="26"/>
      <c r="AQ28" s="26"/>
      <c r="AR28" s="27"/>
      <c r="BG28" s="26"/>
    </row>
    <row r="29" spans="1:71" s="3" customFormat="1" ht="14.45" customHeight="1">
      <c r="B29" s="31"/>
      <c r="D29" s="23" t="s">
        <v>34</v>
      </c>
      <c r="F29" s="23" t="s">
        <v>35</v>
      </c>
      <c r="L29" s="188">
        <v>0.21</v>
      </c>
      <c r="M29" s="187"/>
      <c r="N29" s="187"/>
      <c r="O29" s="187"/>
      <c r="P29" s="187"/>
      <c r="W29" s="186">
        <f>ROUND(BB94,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ROUND(AX94, 2)</f>
        <v>0</v>
      </c>
      <c r="AL29" s="187"/>
      <c r="AM29" s="187"/>
      <c r="AN29" s="187"/>
      <c r="AO29" s="187"/>
      <c r="AR29" s="31"/>
    </row>
    <row r="30" spans="1:71" s="3" customFormat="1" ht="14.45" customHeight="1">
      <c r="B30" s="31"/>
      <c r="F30" s="23" t="s">
        <v>36</v>
      </c>
      <c r="L30" s="188">
        <v>0.15</v>
      </c>
      <c r="M30" s="187"/>
      <c r="N30" s="187"/>
      <c r="O30" s="187"/>
      <c r="P30" s="187"/>
      <c r="W30" s="186">
        <f>ROUND(BC94,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ROUND(AY94, 2)</f>
        <v>0</v>
      </c>
      <c r="AL30" s="187"/>
      <c r="AM30" s="187"/>
      <c r="AN30" s="187"/>
      <c r="AO30" s="187"/>
      <c r="AR30" s="31"/>
    </row>
    <row r="31" spans="1:71" s="3" customFormat="1" ht="14.45" hidden="1" customHeight="1">
      <c r="B31" s="31"/>
      <c r="F31" s="23" t="s">
        <v>37</v>
      </c>
      <c r="L31" s="188">
        <v>0.21</v>
      </c>
      <c r="M31" s="187"/>
      <c r="N31" s="187"/>
      <c r="O31" s="187"/>
      <c r="P31" s="187"/>
      <c r="W31" s="186">
        <f>ROUND(BD94,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1"/>
    </row>
    <row r="32" spans="1:71" s="3" customFormat="1" ht="14.45" hidden="1" customHeight="1">
      <c r="B32" s="31"/>
      <c r="F32" s="23" t="s">
        <v>38</v>
      </c>
      <c r="L32" s="188">
        <v>0.15</v>
      </c>
      <c r="M32" s="187"/>
      <c r="N32" s="187"/>
      <c r="O32" s="187"/>
      <c r="P32" s="187"/>
      <c r="W32" s="186">
        <f>ROUND(BE94,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1"/>
    </row>
    <row r="33" spans="1:59" s="3" customFormat="1" ht="14.45" hidden="1" customHeight="1">
      <c r="B33" s="31"/>
      <c r="F33" s="23" t="s">
        <v>39</v>
      </c>
      <c r="L33" s="188">
        <v>0</v>
      </c>
      <c r="M33" s="187"/>
      <c r="N33" s="187"/>
      <c r="O33" s="187"/>
      <c r="P33" s="187"/>
      <c r="W33" s="186">
        <f>ROUND(BF94,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1"/>
    </row>
    <row r="34" spans="1:59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G34" s="26"/>
    </row>
    <row r="35" spans="1:59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89" t="s">
        <v>42</v>
      </c>
      <c r="Y35" s="190"/>
      <c r="Z35" s="190"/>
      <c r="AA35" s="190"/>
      <c r="AB35" s="190"/>
      <c r="AC35" s="34"/>
      <c r="AD35" s="34"/>
      <c r="AE35" s="34"/>
      <c r="AF35" s="34"/>
      <c r="AG35" s="34"/>
      <c r="AH35" s="34"/>
      <c r="AI35" s="34"/>
      <c r="AJ35" s="34"/>
      <c r="AK35" s="191">
        <f>SUM(AK26:AK33)</f>
        <v>0</v>
      </c>
      <c r="AL35" s="190"/>
      <c r="AM35" s="190"/>
      <c r="AN35" s="190"/>
      <c r="AO35" s="192"/>
      <c r="AP35" s="32"/>
      <c r="AQ35" s="32"/>
      <c r="AR35" s="27"/>
      <c r="BG35" s="26"/>
    </row>
    <row r="36" spans="1:59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G36" s="26"/>
    </row>
    <row r="37" spans="1:59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G37" s="26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9" ht="11.25">
      <c r="B50" s="17"/>
      <c r="AR50" s="17"/>
    </row>
    <row r="51" spans="1:59" ht="11.25">
      <c r="B51" s="17"/>
      <c r="AR51" s="17"/>
    </row>
    <row r="52" spans="1:59" ht="11.25">
      <c r="B52" s="17"/>
      <c r="AR52" s="17"/>
    </row>
    <row r="53" spans="1:59" ht="11.25">
      <c r="B53" s="17"/>
      <c r="AR53" s="17"/>
    </row>
    <row r="54" spans="1:59" ht="11.25">
      <c r="B54" s="17"/>
      <c r="AR54" s="17"/>
    </row>
    <row r="55" spans="1:59" ht="11.25">
      <c r="B55" s="17"/>
      <c r="AR55" s="17"/>
    </row>
    <row r="56" spans="1:59" ht="11.25">
      <c r="B56" s="17"/>
      <c r="AR56" s="17"/>
    </row>
    <row r="57" spans="1:59" ht="11.25">
      <c r="B57" s="17"/>
      <c r="AR57" s="17"/>
    </row>
    <row r="58" spans="1:59" ht="11.25">
      <c r="B58" s="17"/>
      <c r="AR58" s="17"/>
    </row>
    <row r="59" spans="1:59" ht="11.25">
      <c r="B59" s="17"/>
      <c r="AR59" s="17"/>
    </row>
    <row r="60" spans="1:59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G60" s="26"/>
    </row>
    <row r="61" spans="1:59" ht="11.25">
      <c r="B61" s="17"/>
      <c r="AR61" s="17"/>
    </row>
    <row r="62" spans="1:59" ht="11.25">
      <c r="B62" s="17"/>
      <c r="AR62" s="17"/>
    </row>
    <row r="63" spans="1:59" ht="11.25">
      <c r="B63" s="17"/>
      <c r="AR63" s="17"/>
    </row>
    <row r="64" spans="1:59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G64" s="26"/>
    </row>
    <row r="65" spans="1:59" ht="11.25">
      <c r="B65" s="17"/>
      <c r="AR65" s="17"/>
    </row>
    <row r="66" spans="1:59" ht="11.25">
      <c r="B66" s="17"/>
      <c r="AR66" s="17"/>
    </row>
    <row r="67" spans="1:59" ht="11.25">
      <c r="B67" s="17"/>
      <c r="AR67" s="17"/>
    </row>
    <row r="68" spans="1:59" ht="11.25">
      <c r="B68" s="17"/>
      <c r="AR68" s="17"/>
    </row>
    <row r="69" spans="1:59" ht="11.25">
      <c r="B69" s="17"/>
      <c r="AR69" s="17"/>
    </row>
    <row r="70" spans="1:59" ht="11.25">
      <c r="B70" s="17"/>
      <c r="AR70" s="17"/>
    </row>
    <row r="71" spans="1:59" ht="11.25">
      <c r="B71" s="17"/>
      <c r="AR71" s="17"/>
    </row>
    <row r="72" spans="1:59" ht="11.25">
      <c r="B72" s="17"/>
      <c r="AR72" s="17"/>
    </row>
    <row r="73" spans="1:59" ht="11.25">
      <c r="B73" s="17"/>
      <c r="AR73" s="17"/>
    </row>
    <row r="74" spans="1:59" ht="11.25">
      <c r="B74" s="17"/>
      <c r="AR74" s="17"/>
    </row>
    <row r="75" spans="1:59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G75" s="26"/>
    </row>
    <row r="76" spans="1:59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G76" s="26"/>
    </row>
    <row r="77" spans="1:59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G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G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G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G83" s="26"/>
    </row>
    <row r="84" spans="1:91" s="4" customFormat="1" ht="12" customHeight="1">
      <c r="B84" s="45"/>
      <c r="C84" s="23" t="s">
        <v>13</v>
      </c>
      <c r="L84" s="4" t="str">
        <f>K5</f>
        <v>19-150-30-113</v>
      </c>
      <c r="AR84" s="45"/>
    </row>
    <row r="85" spans="1:91" s="5" customFormat="1" ht="36.950000000000003" customHeight="1">
      <c r="B85" s="46"/>
      <c r="C85" s="47" t="s">
        <v>15</v>
      </c>
      <c r="L85" s="193" t="str">
        <f>K6</f>
        <v>Oprava zabezpečovacího zařízení v ŽST Bystřice nad Pernštejnem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G86" s="26"/>
    </row>
    <row r="87" spans="1:91" s="2" customFormat="1" ht="12" customHeight="1">
      <c r="A87" s="26"/>
      <c r="B87" s="27"/>
      <c r="C87" s="23" t="s">
        <v>19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21</v>
      </c>
      <c r="AJ87" s="26"/>
      <c r="AK87" s="26"/>
      <c r="AL87" s="26"/>
      <c r="AM87" s="195" t="str">
        <f>IF(AN8= "","",AN8)</f>
        <v>7. 5. 2020</v>
      </c>
      <c r="AN87" s="195"/>
      <c r="AO87" s="26"/>
      <c r="AP87" s="26"/>
      <c r="AQ87" s="26"/>
      <c r="AR87" s="27"/>
      <c r="BG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G88" s="26"/>
    </row>
    <row r="89" spans="1:91" s="2" customFormat="1" ht="15.2" customHeight="1">
      <c r="A89" s="26"/>
      <c r="B89" s="27"/>
      <c r="C89" s="23" t="s">
        <v>23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96" t="str">
        <f>IF(E17="","",E17)</f>
        <v xml:space="preserve"> </v>
      </c>
      <c r="AN89" s="197"/>
      <c r="AO89" s="197"/>
      <c r="AP89" s="197"/>
      <c r="AQ89" s="26"/>
      <c r="AR89" s="27"/>
      <c r="AS89" s="198" t="s">
        <v>50</v>
      </c>
      <c r="AT89" s="199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1"/>
      <c r="BG89" s="26"/>
    </row>
    <row r="90" spans="1:91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28</v>
      </c>
      <c r="AJ90" s="26"/>
      <c r="AK90" s="26"/>
      <c r="AL90" s="26"/>
      <c r="AM90" s="196" t="str">
        <f>IF(E20="","",E20)</f>
        <v xml:space="preserve"> </v>
      </c>
      <c r="AN90" s="197"/>
      <c r="AO90" s="197"/>
      <c r="AP90" s="197"/>
      <c r="AQ90" s="26"/>
      <c r="AR90" s="27"/>
      <c r="AS90" s="200"/>
      <c r="AT90" s="201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3"/>
      <c r="BG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0"/>
      <c r="AT91" s="201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3"/>
      <c r="BG91" s="26"/>
    </row>
    <row r="92" spans="1:91" s="2" customFormat="1" ht="29.25" customHeight="1">
      <c r="A92" s="26"/>
      <c r="B92" s="27"/>
      <c r="C92" s="202" t="s">
        <v>51</v>
      </c>
      <c r="D92" s="203"/>
      <c r="E92" s="203"/>
      <c r="F92" s="203"/>
      <c r="G92" s="203"/>
      <c r="H92" s="54"/>
      <c r="I92" s="204" t="s">
        <v>52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53</v>
      </c>
      <c r="AH92" s="203"/>
      <c r="AI92" s="203"/>
      <c r="AJ92" s="203"/>
      <c r="AK92" s="203"/>
      <c r="AL92" s="203"/>
      <c r="AM92" s="203"/>
      <c r="AN92" s="204" t="s">
        <v>54</v>
      </c>
      <c r="AO92" s="203"/>
      <c r="AP92" s="206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7" t="s">
        <v>67</v>
      </c>
      <c r="BE92" s="57" t="s">
        <v>68</v>
      </c>
      <c r="BF92" s="58" t="s">
        <v>69</v>
      </c>
      <c r="BG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0"/>
      <c r="BE93" s="60"/>
      <c r="BF93" s="61"/>
      <c r="BG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4">
        <f>ROUND(AG95,2)</f>
        <v>0</v>
      </c>
      <c r="AH94" s="214"/>
      <c r="AI94" s="214"/>
      <c r="AJ94" s="214"/>
      <c r="AK94" s="214"/>
      <c r="AL94" s="214"/>
      <c r="AM94" s="214"/>
      <c r="AN94" s="215">
        <f>SUM(AG94,AV94)</f>
        <v>0</v>
      </c>
      <c r="AO94" s="215"/>
      <c r="AP94" s="215"/>
      <c r="AQ94" s="66" t="s">
        <v>1</v>
      </c>
      <c r="AR94" s="62"/>
      <c r="AS94" s="67">
        <f>ROUND(AS95,2)</f>
        <v>0</v>
      </c>
      <c r="AT94" s="68">
        <f>ROUND(AT95,2)</f>
        <v>0</v>
      </c>
      <c r="AU94" s="69">
        <f>ROUND(AU95,2)</f>
        <v>0</v>
      </c>
      <c r="AV94" s="69">
        <f>ROUND(SUM(AX94:AY94),2)</f>
        <v>0</v>
      </c>
      <c r="AW94" s="70">
        <f>ROUND(AW95,5)</f>
        <v>166.58384000000001</v>
      </c>
      <c r="AX94" s="69">
        <f>ROUND(BB94*L29,2)</f>
        <v>0</v>
      </c>
      <c r="AY94" s="69">
        <f>ROUND(BC94*L30,2)</f>
        <v>0</v>
      </c>
      <c r="AZ94" s="69">
        <f>ROUND(BD94*L29,2)</f>
        <v>0</v>
      </c>
      <c r="BA94" s="69">
        <f>ROUND(BE94*L30,2)</f>
        <v>0</v>
      </c>
      <c r="BB94" s="69">
        <f>ROUND(BB95,2)</f>
        <v>0</v>
      </c>
      <c r="BC94" s="69">
        <f>ROUND(BC95,2)</f>
        <v>0</v>
      </c>
      <c r="BD94" s="69">
        <f>ROUND(BD95,2)</f>
        <v>0</v>
      </c>
      <c r="BE94" s="69">
        <f>ROUND(BE95,2)</f>
        <v>0</v>
      </c>
      <c r="BF94" s="71">
        <f>ROUND(BF95,2)</f>
        <v>0</v>
      </c>
      <c r="BS94" s="72" t="s">
        <v>71</v>
      </c>
      <c r="BT94" s="72" t="s">
        <v>72</v>
      </c>
      <c r="BU94" s="73" t="s">
        <v>73</v>
      </c>
      <c r="BV94" s="72" t="s">
        <v>74</v>
      </c>
      <c r="BW94" s="72" t="s">
        <v>5</v>
      </c>
      <c r="BX94" s="72" t="s">
        <v>75</v>
      </c>
      <c r="CL94" s="72" t="s">
        <v>1</v>
      </c>
    </row>
    <row r="95" spans="1:91" s="7" customFormat="1" ht="24.75" customHeight="1">
      <c r="B95" s="74"/>
      <c r="C95" s="75"/>
      <c r="D95" s="210" t="s">
        <v>76</v>
      </c>
      <c r="E95" s="210"/>
      <c r="F95" s="210"/>
      <c r="G95" s="210"/>
      <c r="H95" s="210"/>
      <c r="I95" s="76"/>
      <c r="J95" s="210" t="s">
        <v>77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9">
        <f>ROUND(SUM(AG96:AG97),2)</f>
        <v>0</v>
      </c>
      <c r="AH95" s="208"/>
      <c r="AI95" s="208"/>
      <c r="AJ95" s="208"/>
      <c r="AK95" s="208"/>
      <c r="AL95" s="208"/>
      <c r="AM95" s="208"/>
      <c r="AN95" s="207">
        <f>SUM(AG95,AV95)</f>
        <v>0</v>
      </c>
      <c r="AO95" s="208"/>
      <c r="AP95" s="208"/>
      <c r="AQ95" s="77" t="s">
        <v>78</v>
      </c>
      <c r="AR95" s="74"/>
      <c r="AS95" s="78">
        <f>ROUND(SUM(AS96:AS97),2)</f>
        <v>0</v>
      </c>
      <c r="AT95" s="79">
        <f>ROUND(SUM(AT96:AT97),2)</f>
        <v>0</v>
      </c>
      <c r="AU95" s="80">
        <f>ROUND(SUM(AU96:AU97),2)</f>
        <v>0</v>
      </c>
      <c r="AV95" s="80">
        <f>ROUND(SUM(AX95:AY95),2)</f>
        <v>0</v>
      </c>
      <c r="AW95" s="81">
        <f>ROUND(SUM(AW96:AW97),5)</f>
        <v>166.58384000000001</v>
      </c>
      <c r="AX95" s="80">
        <f>ROUND(BB95*L29,2)</f>
        <v>0</v>
      </c>
      <c r="AY95" s="80">
        <f>ROUND(BC95*L30,2)</f>
        <v>0</v>
      </c>
      <c r="AZ95" s="80">
        <f>ROUND(BD95*L29,2)</f>
        <v>0</v>
      </c>
      <c r="BA95" s="80">
        <f>ROUND(BE95*L30,2)</f>
        <v>0</v>
      </c>
      <c r="BB95" s="80">
        <f>ROUND(SUM(BB96:BB97),2)</f>
        <v>0</v>
      </c>
      <c r="BC95" s="80">
        <f>ROUND(SUM(BC96:BC97),2)</f>
        <v>0</v>
      </c>
      <c r="BD95" s="80">
        <f>ROUND(SUM(BD96:BD97),2)</f>
        <v>0</v>
      </c>
      <c r="BE95" s="80">
        <f>ROUND(SUM(BE96:BE97),2)</f>
        <v>0</v>
      </c>
      <c r="BF95" s="82">
        <f>ROUND(SUM(BF96:BF97),2)</f>
        <v>0</v>
      </c>
      <c r="BS95" s="83" t="s">
        <v>71</v>
      </c>
      <c r="BT95" s="83" t="s">
        <v>79</v>
      </c>
      <c r="BU95" s="83" t="s">
        <v>73</v>
      </c>
      <c r="BV95" s="83" t="s">
        <v>74</v>
      </c>
      <c r="BW95" s="83" t="s">
        <v>80</v>
      </c>
      <c r="BX95" s="83" t="s">
        <v>5</v>
      </c>
      <c r="CL95" s="83" t="s">
        <v>1</v>
      </c>
      <c r="CM95" s="83" t="s">
        <v>81</v>
      </c>
    </row>
    <row r="96" spans="1:91" s="4" customFormat="1" ht="16.5" customHeight="1">
      <c r="A96" s="84" t="s">
        <v>82</v>
      </c>
      <c r="B96" s="45"/>
      <c r="C96" s="12"/>
      <c r="D96" s="12"/>
      <c r="E96" s="213" t="s">
        <v>83</v>
      </c>
      <c r="F96" s="213"/>
      <c r="G96" s="213"/>
      <c r="H96" s="213"/>
      <c r="I96" s="213"/>
      <c r="J96" s="12"/>
      <c r="K96" s="213" t="s">
        <v>84</v>
      </c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'01 - Sborník'!K34</f>
        <v>0</v>
      </c>
      <c r="AH96" s="212"/>
      <c r="AI96" s="212"/>
      <c r="AJ96" s="212"/>
      <c r="AK96" s="212"/>
      <c r="AL96" s="212"/>
      <c r="AM96" s="212"/>
      <c r="AN96" s="211">
        <f>SUM(AG96,AV96)</f>
        <v>0</v>
      </c>
      <c r="AO96" s="212"/>
      <c r="AP96" s="212"/>
      <c r="AQ96" s="85" t="s">
        <v>85</v>
      </c>
      <c r="AR96" s="45"/>
      <c r="AS96" s="86">
        <f>'01 - Sborník'!K32</f>
        <v>0</v>
      </c>
      <c r="AT96" s="87">
        <f>'01 - Sborník'!K33</f>
        <v>0</v>
      </c>
      <c r="AU96" s="87">
        <v>0</v>
      </c>
      <c r="AV96" s="87">
        <f>ROUND(SUM(AX96:AY96),2)</f>
        <v>0</v>
      </c>
      <c r="AW96" s="88">
        <f>'01 - Sborník'!T121</f>
        <v>0</v>
      </c>
      <c r="AX96" s="87">
        <f>'01 - Sborník'!K37</f>
        <v>0</v>
      </c>
      <c r="AY96" s="87">
        <f>'01 - Sborník'!K38</f>
        <v>0</v>
      </c>
      <c r="AZ96" s="87">
        <f>'01 - Sborník'!K39</f>
        <v>0</v>
      </c>
      <c r="BA96" s="87">
        <f>'01 - Sborník'!K40</f>
        <v>0</v>
      </c>
      <c r="BB96" s="87">
        <f>'01 - Sborník'!F37</f>
        <v>0</v>
      </c>
      <c r="BC96" s="87">
        <f>'01 - Sborník'!F38</f>
        <v>0</v>
      </c>
      <c r="BD96" s="87">
        <f>'01 - Sborník'!F39</f>
        <v>0</v>
      </c>
      <c r="BE96" s="87">
        <f>'01 - Sborník'!F40</f>
        <v>0</v>
      </c>
      <c r="BF96" s="89">
        <f>'01 - Sborník'!F41</f>
        <v>0</v>
      </c>
      <c r="BT96" s="21" t="s">
        <v>81</v>
      </c>
      <c r="BV96" s="21" t="s">
        <v>74</v>
      </c>
      <c r="BW96" s="21" t="s">
        <v>86</v>
      </c>
      <c r="BX96" s="21" t="s">
        <v>80</v>
      </c>
      <c r="CL96" s="21" t="s">
        <v>1</v>
      </c>
    </row>
    <row r="97" spans="1:90" s="4" customFormat="1" ht="16.5" customHeight="1">
      <c r="A97" s="84" t="s">
        <v>82</v>
      </c>
      <c r="B97" s="45"/>
      <c r="C97" s="12"/>
      <c r="D97" s="12"/>
      <c r="E97" s="213" t="s">
        <v>87</v>
      </c>
      <c r="F97" s="213"/>
      <c r="G97" s="213"/>
      <c r="H97" s="213"/>
      <c r="I97" s="213"/>
      <c r="J97" s="12"/>
      <c r="K97" s="213" t="s">
        <v>88</v>
      </c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'02 - URS'!K34</f>
        <v>0</v>
      </c>
      <c r="AH97" s="212"/>
      <c r="AI97" s="212"/>
      <c r="AJ97" s="212"/>
      <c r="AK97" s="212"/>
      <c r="AL97" s="212"/>
      <c r="AM97" s="212"/>
      <c r="AN97" s="211">
        <f>SUM(AG97,AV97)</f>
        <v>0</v>
      </c>
      <c r="AO97" s="212"/>
      <c r="AP97" s="212"/>
      <c r="AQ97" s="85" t="s">
        <v>85</v>
      </c>
      <c r="AR97" s="45"/>
      <c r="AS97" s="90">
        <f>'02 - URS'!K32</f>
        <v>0</v>
      </c>
      <c r="AT97" s="91">
        <f>'02 - URS'!K33</f>
        <v>0</v>
      </c>
      <c r="AU97" s="91">
        <v>0</v>
      </c>
      <c r="AV97" s="91">
        <f>ROUND(SUM(AX97:AY97),2)</f>
        <v>0</v>
      </c>
      <c r="AW97" s="92">
        <f>'02 - URS'!T122</f>
        <v>166.58384000000001</v>
      </c>
      <c r="AX97" s="91">
        <f>'02 - URS'!K37</f>
        <v>0</v>
      </c>
      <c r="AY97" s="91">
        <f>'02 - URS'!K38</f>
        <v>0</v>
      </c>
      <c r="AZ97" s="91">
        <f>'02 - URS'!K39</f>
        <v>0</v>
      </c>
      <c r="BA97" s="91">
        <f>'02 - URS'!K40</f>
        <v>0</v>
      </c>
      <c r="BB97" s="91">
        <f>'02 - URS'!F37</f>
        <v>0</v>
      </c>
      <c r="BC97" s="91">
        <f>'02 - URS'!F38</f>
        <v>0</v>
      </c>
      <c r="BD97" s="91">
        <f>'02 - URS'!F39</f>
        <v>0</v>
      </c>
      <c r="BE97" s="91">
        <f>'02 - URS'!F40</f>
        <v>0</v>
      </c>
      <c r="BF97" s="93">
        <f>'02 - URS'!F41</f>
        <v>0</v>
      </c>
      <c r="BT97" s="21" t="s">
        <v>81</v>
      </c>
      <c r="BV97" s="21" t="s">
        <v>74</v>
      </c>
      <c r="BW97" s="21" t="s">
        <v>89</v>
      </c>
      <c r="BX97" s="21" t="s">
        <v>80</v>
      </c>
      <c r="CL97" s="21" t="s">
        <v>1</v>
      </c>
    </row>
    <row r="98" spans="1:90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</row>
    <row r="99" spans="1:90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</row>
  </sheetData>
  <mergeCells count="48">
    <mergeCell ref="AR2:BG2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1 - Sborník'!C2" display="/" xr:uid="{00000000-0004-0000-0000-000000000000}"/>
    <hyperlink ref="A97" location="'02 - URS'!C2" display="/" xr:uid="{00000000-0004-0000-0000-000001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7"/>
  <sheetViews>
    <sheetView showGridLines="0" topLeftCell="A10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M2" s="216" t="s">
        <v>6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81</v>
      </c>
    </row>
    <row r="4" spans="1:46" s="1" customFormat="1" ht="24.95" customHeight="1">
      <c r="B4" s="17"/>
      <c r="D4" s="18" t="s">
        <v>90</v>
      </c>
      <c r="M4" s="17"/>
      <c r="N4" s="95" t="s">
        <v>11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17" t="str">
        <f>'Rekapitulace stavby'!K6</f>
        <v>Oprava zabezpečovacího zařízení v ŽST Bystřice nad Pernštejnem</v>
      </c>
      <c r="F7" s="218"/>
      <c r="G7" s="218"/>
      <c r="H7" s="218"/>
      <c r="M7" s="17"/>
    </row>
    <row r="8" spans="1:46" s="1" customFormat="1" ht="12" customHeight="1">
      <c r="B8" s="17"/>
      <c r="D8" s="23" t="s">
        <v>91</v>
      </c>
      <c r="M8" s="17"/>
    </row>
    <row r="9" spans="1:46" s="2" customFormat="1" ht="16.5" customHeight="1">
      <c r="A9" s="26"/>
      <c r="B9" s="27"/>
      <c r="C9" s="26"/>
      <c r="D9" s="26"/>
      <c r="E9" s="217" t="s">
        <v>92</v>
      </c>
      <c r="F9" s="219"/>
      <c r="G9" s="219"/>
      <c r="H9" s="219"/>
      <c r="I9" s="26"/>
      <c r="J9" s="26"/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93</v>
      </c>
      <c r="E10" s="26"/>
      <c r="F10" s="26"/>
      <c r="G10" s="26"/>
      <c r="H10" s="26"/>
      <c r="I10" s="26"/>
      <c r="J10" s="26"/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93" t="s">
        <v>94</v>
      </c>
      <c r="F11" s="219"/>
      <c r="G11" s="219"/>
      <c r="H11" s="219"/>
      <c r="I11" s="26"/>
      <c r="J11" s="26"/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17</v>
      </c>
      <c r="E13" s="26"/>
      <c r="F13" s="21" t="s">
        <v>1</v>
      </c>
      <c r="G13" s="26"/>
      <c r="H13" s="26"/>
      <c r="I13" s="23" t="s">
        <v>18</v>
      </c>
      <c r="J13" s="21" t="s">
        <v>1</v>
      </c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1" t="s">
        <v>20</v>
      </c>
      <c r="G14" s="26"/>
      <c r="H14" s="26"/>
      <c r="I14" s="23" t="s">
        <v>21</v>
      </c>
      <c r="J14" s="49" t="str">
        <f>'Rekapitulace stavby'!AN8</f>
        <v>7. 5. 2020</v>
      </c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23</v>
      </c>
      <c r="E16" s="26"/>
      <c r="F16" s="26"/>
      <c r="G16" s="26"/>
      <c r="H16" s="26"/>
      <c r="I16" s="23" t="s">
        <v>24</v>
      </c>
      <c r="J16" s="21" t="str">
        <f>IF('Rekapitulace stavby'!AN10="","",'Rekapitulace stavby'!AN10)</f>
        <v/>
      </c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IF('Rekapitulace stavby'!E11="","",'Rekapitulace stavby'!E11)</f>
        <v xml:space="preserve"> </v>
      </c>
      <c r="F17" s="26"/>
      <c r="G17" s="26"/>
      <c r="H17" s="26"/>
      <c r="I17" s="23" t="s">
        <v>25</v>
      </c>
      <c r="J17" s="21" t="str">
        <f>IF('Rekapitulace stavby'!AN11="","",'Rekapitulace stavby'!AN11)</f>
        <v/>
      </c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26</v>
      </c>
      <c r="E19" s="26"/>
      <c r="F19" s="26"/>
      <c r="G19" s="26"/>
      <c r="H19" s="26"/>
      <c r="I19" s="23" t="s">
        <v>24</v>
      </c>
      <c r="J19" s="21" t="str">
        <f>'Rekapitulace stavby'!AN13</f>
        <v/>
      </c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79" t="str">
        <f>'Rekapitulace stavby'!E14</f>
        <v xml:space="preserve"> </v>
      </c>
      <c r="F20" s="179"/>
      <c r="G20" s="179"/>
      <c r="H20" s="179"/>
      <c r="I20" s="23" t="s">
        <v>25</v>
      </c>
      <c r="J20" s="21" t="str">
        <f>'Rekapitulace stavby'!AN14</f>
        <v/>
      </c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24</v>
      </c>
      <c r="J22" s="21" t="str">
        <f>IF('Rekapitulace stavby'!AN16="","",'Rekapitulace stavby'!AN16)</f>
        <v/>
      </c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IF('Rekapitulace stavby'!E17="","",'Rekapitulace stavby'!E17)</f>
        <v xml:space="preserve"> </v>
      </c>
      <c r="F23" s="26"/>
      <c r="G23" s="26"/>
      <c r="H23" s="26"/>
      <c r="I23" s="23" t="s">
        <v>25</v>
      </c>
      <c r="J23" s="21" t="str">
        <f>IF('Rekapitulace stavby'!AN17="","",'Rekapitulace stavby'!AN17)</f>
        <v/>
      </c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24</v>
      </c>
      <c r="J25" s="21" t="str">
        <f>IF('Rekapitulace stavby'!AN19="","",'Rekapitulace stavby'!AN19)</f>
        <v/>
      </c>
      <c r="K25" s="26"/>
      <c r="L25" s="26"/>
      <c r="M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25</v>
      </c>
      <c r="J26" s="21" t="str">
        <f>IF('Rekapitulace stavby'!AN20="","",'Rekapitulace stavby'!AN20)</f>
        <v/>
      </c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6"/>
      <c r="B29" s="97"/>
      <c r="C29" s="96"/>
      <c r="D29" s="96"/>
      <c r="E29" s="182" t="s">
        <v>1</v>
      </c>
      <c r="F29" s="182"/>
      <c r="G29" s="182"/>
      <c r="H29" s="182"/>
      <c r="I29" s="96"/>
      <c r="J29" s="96"/>
      <c r="K29" s="96"/>
      <c r="L29" s="96"/>
      <c r="M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60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2.75">
      <c r="A32" s="26"/>
      <c r="B32" s="27"/>
      <c r="C32" s="26"/>
      <c r="D32" s="26"/>
      <c r="E32" s="23" t="s">
        <v>95</v>
      </c>
      <c r="F32" s="26"/>
      <c r="G32" s="26"/>
      <c r="H32" s="26"/>
      <c r="I32" s="26"/>
      <c r="J32" s="26"/>
      <c r="K32" s="99">
        <f>I98</f>
        <v>0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2.75">
      <c r="A33" s="26"/>
      <c r="B33" s="27"/>
      <c r="C33" s="26"/>
      <c r="D33" s="26"/>
      <c r="E33" s="23" t="s">
        <v>96</v>
      </c>
      <c r="F33" s="26"/>
      <c r="G33" s="26"/>
      <c r="H33" s="26"/>
      <c r="I33" s="26"/>
      <c r="J33" s="26"/>
      <c r="K33" s="99">
        <f>J98</f>
        <v>0</v>
      </c>
      <c r="L33" s="26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30</v>
      </c>
      <c r="E34" s="26"/>
      <c r="F34" s="26"/>
      <c r="G34" s="26"/>
      <c r="H34" s="26"/>
      <c r="I34" s="26"/>
      <c r="J34" s="26"/>
      <c r="K34" s="65">
        <f>ROUND(K121, 2)</f>
        <v>0</v>
      </c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60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26"/>
      <c r="K36" s="30" t="s">
        <v>33</v>
      </c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34</v>
      </c>
      <c r="E37" s="23" t="s">
        <v>35</v>
      </c>
      <c r="F37" s="99">
        <f>ROUND((SUM(BE121:BE196)),  2)</f>
        <v>0</v>
      </c>
      <c r="G37" s="26"/>
      <c r="H37" s="26"/>
      <c r="I37" s="102">
        <v>0.21</v>
      </c>
      <c r="J37" s="26"/>
      <c r="K37" s="99">
        <f>ROUND(((SUM(BE121:BE196))*I37),  2)</f>
        <v>0</v>
      </c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ROUND((SUM(BF121:BF196)),  2)</f>
        <v>0</v>
      </c>
      <c r="G38" s="26"/>
      <c r="H38" s="26"/>
      <c r="I38" s="102">
        <v>0.15</v>
      </c>
      <c r="J38" s="26"/>
      <c r="K38" s="99">
        <f>ROUND(((SUM(BF121:BF196))*I38),  2)</f>
        <v>0</v>
      </c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ROUND((SUM(BG121:BG196)),  2)</f>
        <v>0</v>
      </c>
      <c r="G39" s="26"/>
      <c r="H39" s="26"/>
      <c r="I39" s="102">
        <v>0.21</v>
      </c>
      <c r="J39" s="26"/>
      <c r="K39" s="99">
        <f>0</f>
        <v>0</v>
      </c>
      <c r="L39" s="26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ROUND((SUM(BH121:BH196)),  2)</f>
        <v>0</v>
      </c>
      <c r="G40" s="26"/>
      <c r="H40" s="26"/>
      <c r="I40" s="102">
        <v>0.15</v>
      </c>
      <c r="J40" s="26"/>
      <c r="K40" s="99">
        <f>0</f>
        <v>0</v>
      </c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ROUND((SUM(BI121:BI196)),  2)</f>
        <v>0</v>
      </c>
      <c r="G41" s="26"/>
      <c r="H41" s="26"/>
      <c r="I41" s="102">
        <v>0</v>
      </c>
      <c r="J41" s="26"/>
      <c r="K41" s="99">
        <f>0</f>
        <v>0</v>
      </c>
      <c r="L41" s="26"/>
      <c r="M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40</v>
      </c>
      <c r="E43" s="54"/>
      <c r="F43" s="54"/>
      <c r="G43" s="105" t="s">
        <v>41</v>
      </c>
      <c r="H43" s="106" t="s">
        <v>42</v>
      </c>
      <c r="I43" s="54"/>
      <c r="J43" s="54"/>
      <c r="K43" s="107">
        <f>SUM(K34:K41)</f>
        <v>0</v>
      </c>
      <c r="L43" s="108"/>
      <c r="M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8"/>
      <c r="M50" s="36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6"/>
      <c r="B61" s="27"/>
      <c r="C61" s="26"/>
      <c r="D61" s="39" t="s">
        <v>45</v>
      </c>
      <c r="E61" s="29"/>
      <c r="F61" s="109" t="s">
        <v>46</v>
      </c>
      <c r="G61" s="39" t="s">
        <v>45</v>
      </c>
      <c r="H61" s="29"/>
      <c r="I61" s="29"/>
      <c r="J61" s="110" t="s">
        <v>46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6"/>
      <c r="B76" s="27"/>
      <c r="C76" s="26"/>
      <c r="D76" s="39" t="s">
        <v>45</v>
      </c>
      <c r="E76" s="29"/>
      <c r="F76" s="109" t="s">
        <v>46</v>
      </c>
      <c r="G76" s="39" t="s">
        <v>45</v>
      </c>
      <c r="H76" s="29"/>
      <c r="I76" s="29"/>
      <c r="J76" s="110" t="s">
        <v>46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15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Oprava zabezpečovacího zařízení v ŽST Bystřice nad Pernštejnem</v>
      </c>
      <c r="F85" s="218"/>
      <c r="G85" s="218"/>
      <c r="H85" s="218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M86" s="17"/>
    </row>
    <row r="87" spans="1:31" s="2" customFormat="1" ht="16.5" customHeight="1">
      <c r="A87" s="26"/>
      <c r="B87" s="27"/>
      <c r="C87" s="26"/>
      <c r="D87" s="26"/>
      <c r="E87" s="217" t="s">
        <v>92</v>
      </c>
      <c r="F87" s="219"/>
      <c r="G87" s="219"/>
      <c r="H87" s="219"/>
      <c r="I87" s="26"/>
      <c r="J87" s="26"/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93</v>
      </c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93" t="str">
        <f>E11</f>
        <v>01 - Sborník</v>
      </c>
      <c r="F89" s="219"/>
      <c r="G89" s="219"/>
      <c r="H89" s="219"/>
      <c r="I89" s="26"/>
      <c r="J89" s="26"/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19</v>
      </c>
      <c r="D91" s="26"/>
      <c r="E91" s="26"/>
      <c r="F91" s="21" t="str">
        <f>F14</f>
        <v xml:space="preserve"> </v>
      </c>
      <c r="G91" s="26"/>
      <c r="H91" s="26"/>
      <c r="I91" s="23" t="s">
        <v>21</v>
      </c>
      <c r="J91" s="49" t="str">
        <f>IF(J14="","",J14)</f>
        <v>7. 5. 2020</v>
      </c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23</v>
      </c>
      <c r="D93" s="26"/>
      <c r="E93" s="26"/>
      <c r="F93" s="21" t="str">
        <f>E17</f>
        <v xml:space="preserve"> </v>
      </c>
      <c r="G93" s="26"/>
      <c r="H93" s="26"/>
      <c r="I93" s="23" t="s">
        <v>27</v>
      </c>
      <c r="J93" s="24" t="str">
        <f>E23</f>
        <v xml:space="preserve"> </v>
      </c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26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26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98</v>
      </c>
      <c r="D96" s="103"/>
      <c r="E96" s="103"/>
      <c r="F96" s="103"/>
      <c r="G96" s="103"/>
      <c r="H96" s="103"/>
      <c r="I96" s="112" t="s">
        <v>99</v>
      </c>
      <c r="J96" s="112" t="s">
        <v>100</v>
      </c>
      <c r="K96" s="112" t="s">
        <v>101</v>
      </c>
      <c r="L96" s="103"/>
      <c r="M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102</v>
      </c>
      <c r="D98" s="26"/>
      <c r="E98" s="26"/>
      <c r="F98" s="26"/>
      <c r="G98" s="26"/>
      <c r="H98" s="26"/>
      <c r="I98" s="65">
        <f>Q121</f>
        <v>0</v>
      </c>
      <c r="J98" s="65">
        <f>R121</f>
        <v>0</v>
      </c>
      <c r="K98" s="65">
        <f>K121</f>
        <v>0</v>
      </c>
      <c r="L98" s="26"/>
      <c r="M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103</v>
      </c>
    </row>
    <row r="99" spans="1:47" s="9" customFormat="1" ht="24.95" customHeight="1">
      <c r="B99" s="114"/>
      <c r="D99" s="115" t="s">
        <v>104</v>
      </c>
      <c r="E99" s="116"/>
      <c r="F99" s="116"/>
      <c r="G99" s="116"/>
      <c r="H99" s="116"/>
      <c r="I99" s="117">
        <f>Q122</f>
        <v>0</v>
      </c>
      <c r="J99" s="117">
        <f>R122</f>
        <v>0</v>
      </c>
      <c r="K99" s="117">
        <f>K122</f>
        <v>0</v>
      </c>
      <c r="M99" s="114"/>
    </row>
    <row r="100" spans="1:47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47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47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47" s="2" customFormat="1" ht="24.95" customHeight="1">
      <c r="A106" s="26"/>
      <c r="B106" s="27"/>
      <c r="C106" s="18" t="s">
        <v>105</v>
      </c>
      <c r="D106" s="26"/>
      <c r="E106" s="26"/>
      <c r="F106" s="26"/>
      <c r="G106" s="26"/>
      <c r="H106" s="26"/>
      <c r="I106" s="26"/>
      <c r="J106" s="26"/>
      <c r="K106" s="26"/>
      <c r="L106" s="26"/>
      <c r="M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12" customHeight="1">
      <c r="A108" s="26"/>
      <c r="B108" s="27"/>
      <c r="C108" s="23" t="s">
        <v>15</v>
      </c>
      <c r="D108" s="26"/>
      <c r="E108" s="26"/>
      <c r="F108" s="26"/>
      <c r="G108" s="26"/>
      <c r="H108" s="26"/>
      <c r="I108" s="26"/>
      <c r="J108" s="26"/>
      <c r="K108" s="26"/>
      <c r="L108" s="26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6.5" customHeight="1">
      <c r="A109" s="26"/>
      <c r="B109" s="27"/>
      <c r="C109" s="26"/>
      <c r="D109" s="26"/>
      <c r="E109" s="217" t="str">
        <f>E7</f>
        <v>Oprava zabezpečovacího zařízení v ŽST Bystřice nad Pernštejnem</v>
      </c>
      <c r="F109" s="218"/>
      <c r="G109" s="218"/>
      <c r="H109" s="218"/>
      <c r="I109" s="26"/>
      <c r="J109" s="26"/>
      <c r="K109" s="26"/>
      <c r="L109" s="26"/>
      <c r="M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1" customFormat="1" ht="12" customHeight="1">
      <c r="B110" s="17"/>
      <c r="C110" s="23" t="s">
        <v>91</v>
      </c>
      <c r="M110" s="17"/>
    </row>
    <row r="111" spans="1:47" s="2" customFormat="1" ht="16.5" customHeight="1">
      <c r="A111" s="26"/>
      <c r="B111" s="27"/>
      <c r="C111" s="26"/>
      <c r="D111" s="26"/>
      <c r="E111" s="217" t="s">
        <v>92</v>
      </c>
      <c r="F111" s="219"/>
      <c r="G111" s="219"/>
      <c r="H111" s="219"/>
      <c r="I111" s="26"/>
      <c r="J111" s="26"/>
      <c r="K111" s="26"/>
      <c r="L111" s="26"/>
      <c r="M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12" customHeight="1">
      <c r="A112" s="26"/>
      <c r="B112" s="27"/>
      <c r="C112" s="23" t="s">
        <v>93</v>
      </c>
      <c r="D112" s="26"/>
      <c r="E112" s="26"/>
      <c r="F112" s="26"/>
      <c r="G112" s="26"/>
      <c r="H112" s="26"/>
      <c r="I112" s="26"/>
      <c r="J112" s="26"/>
      <c r="K112" s="26"/>
      <c r="L112" s="26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3" t="str">
        <f>E11</f>
        <v>01 - Sborník</v>
      </c>
      <c r="F113" s="219"/>
      <c r="G113" s="219"/>
      <c r="H113" s="219"/>
      <c r="I113" s="26"/>
      <c r="J113" s="26"/>
      <c r="K113" s="26"/>
      <c r="L113" s="26"/>
      <c r="M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19</v>
      </c>
      <c r="D115" s="26"/>
      <c r="E115" s="26"/>
      <c r="F115" s="21" t="str">
        <f>F14</f>
        <v xml:space="preserve"> </v>
      </c>
      <c r="G115" s="26"/>
      <c r="H115" s="26"/>
      <c r="I115" s="23" t="s">
        <v>21</v>
      </c>
      <c r="J115" s="49" t="str">
        <f>IF(J14="","",J14)</f>
        <v>7. 5. 2020</v>
      </c>
      <c r="K115" s="26"/>
      <c r="L115" s="26"/>
      <c r="M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23</v>
      </c>
      <c r="D117" s="26"/>
      <c r="E117" s="26"/>
      <c r="F117" s="21" t="str">
        <f>E17</f>
        <v xml:space="preserve"> </v>
      </c>
      <c r="G117" s="26"/>
      <c r="H117" s="26"/>
      <c r="I117" s="23" t="s">
        <v>27</v>
      </c>
      <c r="J117" s="24" t="str">
        <f>E23</f>
        <v xml:space="preserve"> </v>
      </c>
      <c r="K117" s="26"/>
      <c r="L117" s="26"/>
      <c r="M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IF(E20="","",E20)</f>
        <v xml:space="preserve"> </v>
      </c>
      <c r="G118" s="26"/>
      <c r="H118" s="26"/>
      <c r="I118" s="23" t="s">
        <v>28</v>
      </c>
      <c r="J118" s="24" t="str">
        <f>E26</f>
        <v xml:space="preserve"> </v>
      </c>
      <c r="K118" s="26"/>
      <c r="L118" s="26"/>
      <c r="M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0" customFormat="1" ht="29.25" customHeight="1">
      <c r="A120" s="118"/>
      <c r="B120" s="119"/>
      <c r="C120" s="120" t="s">
        <v>106</v>
      </c>
      <c r="D120" s="121" t="s">
        <v>55</v>
      </c>
      <c r="E120" s="121" t="s">
        <v>51</v>
      </c>
      <c r="F120" s="121" t="s">
        <v>52</v>
      </c>
      <c r="G120" s="121" t="s">
        <v>107</v>
      </c>
      <c r="H120" s="121" t="s">
        <v>108</v>
      </c>
      <c r="I120" s="121" t="s">
        <v>109</v>
      </c>
      <c r="J120" s="121" t="s">
        <v>110</v>
      </c>
      <c r="K120" s="122" t="s">
        <v>101</v>
      </c>
      <c r="L120" s="123" t="s">
        <v>111</v>
      </c>
      <c r="M120" s="124"/>
      <c r="N120" s="56" t="s">
        <v>1</v>
      </c>
      <c r="O120" s="57" t="s">
        <v>34</v>
      </c>
      <c r="P120" s="57" t="s">
        <v>112</v>
      </c>
      <c r="Q120" s="57" t="s">
        <v>113</v>
      </c>
      <c r="R120" s="57" t="s">
        <v>114</v>
      </c>
      <c r="S120" s="57" t="s">
        <v>115</v>
      </c>
      <c r="T120" s="57" t="s">
        <v>116</v>
      </c>
      <c r="U120" s="57" t="s">
        <v>117</v>
      </c>
      <c r="V120" s="57" t="s">
        <v>118</v>
      </c>
      <c r="W120" s="57" t="s">
        <v>119</v>
      </c>
      <c r="X120" s="58" t="s">
        <v>120</v>
      </c>
      <c r="Y120" s="118"/>
      <c r="Z120" s="118"/>
      <c r="AA120" s="118"/>
      <c r="AB120" s="118"/>
      <c r="AC120" s="118"/>
      <c r="AD120" s="118"/>
      <c r="AE120" s="118"/>
    </row>
    <row r="121" spans="1:65" s="2" customFormat="1" ht="22.9" customHeight="1">
      <c r="A121" s="26"/>
      <c r="B121" s="27"/>
      <c r="C121" s="63" t="s">
        <v>121</v>
      </c>
      <c r="D121" s="26"/>
      <c r="E121" s="26"/>
      <c r="F121" s="26"/>
      <c r="G121" s="26"/>
      <c r="H121" s="26"/>
      <c r="I121" s="26"/>
      <c r="J121" s="26"/>
      <c r="K121" s="125">
        <f>BK121</f>
        <v>0</v>
      </c>
      <c r="L121" s="26"/>
      <c r="M121" s="27"/>
      <c r="N121" s="59"/>
      <c r="O121" s="50"/>
      <c r="P121" s="60"/>
      <c r="Q121" s="126">
        <f>Q122</f>
        <v>0</v>
      </c>
      <c r="R121" s="126">
        <f>R122</f>
        <v>0</v>
      </c>
      <c r="S121" s="60"/>
      <c r="T121" s="127">
        <f>T122</f>
        <v>0</v>
      </c>
      <c r="U121" s="60"/>
      <c r="V121" s="127">
        <f>V122</f>
        <v>0</v>
      </c>
      <c r="W121" s="60"/>
      <c r="X121" s="128">
        <f>X122</f>
        <v>0</v>
      </c>
      <c r="Y121" s="26"/>
      <c r="Z121" s="26"/>
      <c r="AA121" s="26"/>
      <c r="AB121" s="26"/>
      <c r="AC121" s="26"/>
      <c r="AD121" s="26"/>
      <c r="AE121" s="26"/>
      <c r="AT121" s="14" t="s">
        <v>71</v>
      </c>
      <c r="AU121" s="14" t="s">
        <v>103</v>
      </c>
      <c r="BK121" s="129">
        <f>BK122</f>
        <v>0</v>
      </c>
    </row>
    <row r="122" spans="1:65" s="11" customFormat="1" ht="25.9" customHeight="1">
      <c r="B122" s="130"/>
      <c r="D122" s="131" t="s">
        <v>71</v>
      </c>
      <c r="E122" s="132" t="s">
        <v>122</v>
      </c>
      <c r="F122" s="132" t="s">
        <v>123</v>
      </c>
      <c r="K122" s="133">
        <f>BK122</f>
        <v>0</v>
      </c>
      <c r="M122" s="130"/>
      <c r="N122" s="134"/>
      <c r="O122" s="135"/>
      <c r="P122" s="135"/>
      <c r="Q122" s="136">
        <f>SUM(Q123:Q196)</f>
        <v>0</v>
      </c>
      <c r="R122" s="136">
        <f>SUM(R123:R196)</f>
        <v>0</v>
      </c>
      <c r="S122" s="135"/>
      <c r="T122" s="137">
        <f>SUM(T123:T196)</f>
        <v>0</v>
      </c>
      <c r="U122" s="135"/>
      <c r="V122" s="137">
        <f>SUM(V123:V196)</f>
        <v>0</v>
      </c>
      <c r="W122" s="135"/>
      <c r="X122" s="138">
        <f>SUM(X123:X196)</f>
        <v>0</v>
      </c>
      <c r="AR122" s="131" t="s">
        <v>124</v>
      </c>
      <c r="AT122" s="139" t="s">
        <v>71</v>
      </c>
      <c r="AU122" s="139" t="s">
        <v>72</v>
      </c>
      <c r="AY122" s="131" t="s">
        <v>125</v>
      </c>
      <c r="BK122" s="140">
        <f>SUM(BK123:BK196)</f>
        <v>0</v>
      </c>
    </row>
    <row r="123" spans="1:65" s="2" customFormat="1" ht="16.5" customHeight="1">
      <c r="A123" s="26"/>
      <c r="B123" s="141"/>
      <c r="C123" s="142" t="s">
        <v>79</v>
      </c>
      <c r="D123" s="142" t="s">
        <v>126</v>
      </c>
      <c r="E123" s="143" t="s">
        <v>127</v>
      </c>
      <c r="F123" s="144" t="s">
        <v>128</v>
      </c>
      <c r="G123" s="145" t="s">
        <v>129</v>
      </c>
      <c r="H123" s="146">
        <v>90</v>
      </c>
      <c r="I123" s="147"/>
      <c r="J123" s="147"/>
      <c r="K123" s="147">
        <f>ROUND(P123*H123,2)</f>
        <v>0</v>
      </c>
      <c r="L123" s="148"/>
      <c r="M123" s="27"/>
      <c r="N123" s="149" t="s">
        <v>1</v>
      </c>
      <c r="O123" s="150" t="s">
        <v>35</v>
      </c>
      <c r="P123" s="151">
        <f>I123+J123</f>
        <v>0</v>
      </c>
      <c r="Q123" s="151">
        <f>ROUND(I123*H123,2)</f>
        <v>0</v>
      </c>
      <c r="R123" s="151">
        <f>ROUND(J123*H123,2)</f>
        <v>0</v>
      </c>
      <c r="S123" s="152">
        <v>0</v>
      </c>
      <c r="T123" s="152">
        <f>S123*H123</f>
        <v>0</v>
      </c>
      <c r="U123" s="152">
        <v>0</v>
      </c>
      <c r="V123" s="152">
        <f>U123*H123</f>
        <v>0</v>
      </c>
      <c r="W123" s="152">
        <v>0</v>
      </c>
      <c r="X123" s="153">
        <f>W123*H123</f>
        <v>0</v>
      </c>
      <c r="Y123" s="26"/>
      <c r="Z123" s="26"/>
      <c r="AA123" s="26"/>
      <c r="AB123" s="26"/>
      <c r="AC123" s="26"/>
      <c r="AD123" s="26"/>
      <c r="AE123" s="26"/>
      <c r="AR123" s="154" t="s">
        <v>130</v>
      </c>
      <c r="AT123" s="154" t="s">
        <v>126</v>
      </c>
      <c r="AU123" s="154" t="s">
        <v>79</v>
      </c>
      <c r="AY123" s="14" t="s">
        <v>125</v>
      </c>
      <c r="BE123" s="155">
        <f>IF(O123="základní",K123,0)</f>
        <v>0</v>
      </c>
      <c r="BF123" s="155">
        <f>IF(O123="snížená",K123,0)</f>
        <v>0</v>
      </c>
      <c r="BG123" s="155">
        <f>IF(O123="zákl. přenesená",K123,0)</f>
        <v>0</v>
      </c>
      <c r="BH123" s="155">
        <f>IF(O123="sníž. přenesená",K123,0)</f>
        <v>0</v>
      </c>
      <c r="BI123" s="155">
        <f>IF(O123="nulová",K123,0)</f>
        <v>0</v>
      </c>
      <c r="BJ123" s="14" t="s">
        <v>79</v>
      </c>
      <c r="BK123" s="155">
        <f>ROUND(P123*H123,2)</f>
        <v>0</v>
      </c>
      <c r="BL123" s="14" t="s">
        <v>130</v>
      </c>
      <c r="BM123" s="154" t="s">
        <v>131</v>
      </c>
    </row>
    <row r="124" spans="1:65" s="2" customFormat="1" ht="19.5">
      <c r="A124" s="26"/>
      <c r="B124" s="27"/>
      <c r="C124" s="26"/>
      <c r="D124" s="156" t="s">
        <v>132</v>
      </c>
      <c r="E124" s="26"/>
      <c r="F124" s="157" t="s">
        <v>133</v>
      </c>
      <c r="G124" s="26"/>
      <c r="H124" s="26"/>
      <c r="I124" s="26"/>
      <c r="J124" s="26"/>
      <c r="K124" s="26"/>
      <c r="L124" s="26"/>
      <c r="M124" s="27"/>
      <c r="N124" s="158"/>
      <c r="O124" s="159"/>
      <c r="P124" s="52"/>
      <c r="Q124" s="52"/>
      <c r="R124" s="52"/>
      <c r="S124" s="52"/>
      <c r="T124" s="52"/>
      <c r="U124" s="52"/>
      <c r="V124" s="52"/>
      <c r="W124" s="52"/>
      <c r="X124" s="53"/>
      <c r="Y124" s="26"/>
      <c r="Z124" s="26"/>
      <c r="AA124" s="26"/>
      <c r="AB124" s="26"/>
      <c r="AC124" s="26"/>
      <c r="AD124" s="26"/>
      <c r="AE124" s="26"/>
      <c r="AT124" s="14" t="s">
        <v>132</v>
      </c>
      <c r="AU124" s="14" t="s">
        <v>79</v>
      </c>
    </row>
    <row r="125" spans="1:65" s="2" customFormat="1" ht="16.5" customHeight="1">
      <c r="A125" s="26"/>
      <c r="B125" s="141"/>
      <c r="C125" s="142" t="s">
        <v>81</v>
      </c>
      <c r="D125" s="142" t="s">
        <v>126</v>
      </c>
      <c r="E125" s="143" t="s">
        <v>134</v>
      </c>
      <c r="F125" s="144" t="s">
        <v>135</v>
      </c>
      <c r="G125" s="145" t="s">
        <v>129</v>
      </c>
      <c r="H125" s="146">
        <v>10</v>
      </c>
      <c r="I125" s="147"/>
      <c r="J125" s="147"/>
      <c r="K125" s="147">
        <f>ROUND(P125*H125,2)</f>
        <v>0</v>
      </c>
      <c r="L125" s="148"/>
      <c r="M125" s="27"/>
      <c r="N125" s="149" t="s">
        <v>1</v>
      </c>
      <c r="O125" s="150" t="s">
        <v>35</v>
      </c>
      <c r="P125" s="151">
        <f>I125+J125</f>
        <v>0</v>
      </c>
      <c r="Q125" s="151">
        <f>ROUND(I125*H125,2)</f>
        <v>0</v>
      </c>
      <c r="R125" s="151">
        <f>ROUND(J125*H125,2)</f>
        <v>0</v>
      </c>
      <c r="S125" s="152">
        <v>0</v>
      </c>
      <c r="T125" s="152">
        <f>S125*H125</f>
        <v>0</v>
      </c>
      <c r="U125" s="152">
        <v>0</v>
      </c>
      <c r="V125" s="152">
        <f>U125*H125</f>
        <v>0</v>
      </c>
      <c r="W125" s="152">
        <v>0</v>
      </c>
      <c r="X125" s="153">
        <f>W125*H125</f>
        <v>0</v>
      </c>
      <c r="Y125" s="26"/>
      <c r="Z125" s="26"/>
      <c r="AA125" s="26"/>
      <c r="AB125" s="26"/>
      <c r="AC125" s="26"/>
      <c r="AD125" s="26"/>
      <c r="AE125" s="26"/>
      <c r="AR125" s="154" t="s">
        <v>130</v>
      </c>
      <c r="AT125" s="154" t="s">
        <v>126</v>
      </c>
      <c r="AU125" s="154" t="s">
        <v>79</v>
      </c>
      <c r="AY125" s="14" t="s">
        <v>125</v>
      </c>
      <c r="BE125" s="155">
        <f>IF(O125="základní",K125,0)</f>
        <v>0</v>
      </c>
      <c r="BF125" s="155">
        <f>IF(O125="snížená",K125,0)</f>
        <v>0</v>
      </c>
      <c r="BG125" s="155">
        <f>IF(O125="zákl. přenesená",K125,0)</f>
        <v>0</v>
      </c>
      <c r="BH125" s="155">
        <f>IF(O125="sníž. přenesená",K125,0)</f>
        <v>0</v>
      </c>
      <c r="BI125" s="155">
        <f>IF(O125="nulová",K125,0)</f>
        <v>0</v>
      </c>
      <c r="BJ125" s="14" t="s">
        <v>79</v>
      </c>
      <c r="BK125" s="155">
        <f>ROUND(P125*H125,2)</f>
        <v>0</v>
      </c>
      <c r="BL125" s="14" t="s">
        <v>130</v>
      </c>
      <c r="BM125" s="154" t="s">
        <v>136</v>
      </c>
    </row>
    <row r="126" spans="1:65" s="2" customFormat="1" ht="19.5">
      <c r="A126" s="26"/>
      <c r="B126" s="27"/>
      <c r="C126" s="26"/>
      <c r="D126" s="156" t="s">
        <v>132</v>
      </c>
      <c r="E126" s="26"/>
      <c r="F126" s="157" t="s">
        <v>137</v>
      </c>
      <c r="G126" s="26"/>
      <c r="H126" s="26"/>
      <c r="I126" s="26"/>
      <c r="J126" s="26"/>
      <c r="K126" s="26"/>
      <c r="L126" s="26"/>
      <c r="M126" s="27"/>
      <c r="N126" s="158"/>
      <c r="O126" s="159"/>
      <c r="P126" s="52"/>
      <c r="Q126" s="52"/>
      <c r="R126" s="52"/>
      <c r="S126" s="52"/>
      <c r="T126" s="52"/>
      <c r="U126" s="52"/>
      <c r="V126" s="52"/>
      <c r="W126" s="52"/>
      <c r="X126" s="53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79</v>
      </c>
    </row>
    <row r="127" spans="1:65" s="2" customFormat="1" ht="16.5" customHeight="1">
      <c r="A127" s="26"/>
      <c r="B127" s="141"/>
      <c r="C127" s="142" t="s">
        <v>138</v>
      </c>
      <c r="D127" s="142" t="s">
        <v>126</v>
      </c>
      <c r="E127" s="143" t="s">
        <v>139</v>
      </c>
      <c r="F127" s="144" t="s">
        <v>140</v>
      </c>
      <c r="G127" s="145" t="s">
        <v>129</v>
      </c>
      <c r="H127" s="146">
        <v>10</v>
      </c>
      <c r="I127" s="147"/>
      <c r="J127" s="147"/>
      <c r="K127" s="147">
        <f>ROUND(P127*H127,2)</f>
        <v>0</v>
      </c>
      <c r="L127" s="148"/>
      <c r="M127" s="27"/>
      <c r="N127" s="149" t="s">
        <v>1</v>
      </c>
      <c r="O127" s="150" t="s">
        <v>35</v>
      </c>
      <c r="P127" s="151">
        <f>I127+J127</f>
        <v>0</v>
      </c>
      <c r="Q127" s="151">
        <f>ROUND(I127*H127,2)</f>
        <v>0</v>
      </c>
      <c r="R127" s="151">
        <f>ROUND(J127*H127,2)</f>
        <v>0</v>
      </c>
      <c r="S127" s="152">
        <v>0</v>
      </c>
      <c r="T127" s="152">
        <f>S127*H127</f>
        <v>0</v>
      </c>
      <c r="U127" s="152">
        <v>0</v>
      </c>
      <c r="V127" s="152">
        <f>U127*H127</f>
        <v>0</v>
      </c>
      <c r="W127" s="152">
        <v>0</v>
      </c>
      <c r="X127" s="153">
        <f>W127*H127</f>
        <v>0</v>
      </c>
      <c r="Y127" s="26"/>
      <c r="Z127" s="26"/>
      <c r="AA127" s="26"/>
      <c r="AB127" s="26"/>
      <c r="AC127" s="26"/>
      <c r="AD127" s="26"/>
      <c r="AE127" s="26"/>
      <c r="AR127" s="154" t="s">
        <v>130</v>
      </c>
      <c r="AT127" s="154" t="s">
        <v>126</v>
      </c>
      <c r="AU127" s="154" t="s">
        <v>79</v>
      </c>
      <c r="AY127" s="14" t="s">
        <v>125</v>
      </c>
      <c r="BE127" s="155">
        <f>IF(O127="základní",K127,0)</f>
        <v>0</v>
      </c>
      <c r="BF127" s="155">
        <f>IF(O127="snížená",K127,0)</f>
        <v>0</v>
      </c>
      <c r="BG127" s="155">
        <f>IF(O127="zákl. přenesená",K127,0)</f>
        <v>0</v>
      </c>
      <c r="BH127" s="155">
        <f>IF(O127="sníž. přenesená",K127,0)</f>
        <v>0</v>
      </c>
      <c r="BI127" s="155">
        <f>IF(O127="nulová",K127,0)</f>
        <v>0</v>
      </c>
      <c r="BJ127" s="14" t="s">
        <v>79</v>
      </c>
      <c r="BK127" s="155">
        <f>ROUND(P127*H127,2)</f>
        <v>0</v>
      </c>
      <c r="BL127" s="14" t="s">
        <v>130</v>
      </c>
      <c r="BM127" s="154" t="s">
        <v>141</v>
      </c>
    </row>
    <row r="128" spans="1:65" s="2" customFormat="1" ht="19.5">
      <c r="A128" s="26"/>
      <c r="B128" s="27"/>
      <c r="C128" s="26"/>
      <c r="D128" s="156" t="s">
        <v>132</v>
      </c>
      <c r="E128" s="26"/>
      <c r="F128" s="157" t="s">
        <v>142</v>
      </c>
      <c r="G128" s="26"/>
      <c r="H128" s="26"/>
      <c r="I128" s="26"/>
      <c r="J128" s="26"/>
      <c r="K128" s="26"/>
      <c r="L128" s="26"/>
      <c r="M128" s="27"/>
      <c r="N128" s="158"/>
      <c r="O128" s="159"/>
      <c r="P128" s="52"/>
      <c r="Q128" s="52"/>
      <c r="R128" s="52"/>
      <c r="S128" s="52"/>
      <c r="T128" s="52"/>
      <c r="U128" s="52"/>
      <c r="V128" s="52"/>
      <c r="W128" s="52"/>
      <c r="X128" s="53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79</v>
      </c>
    </row>
    <row r="129" spans="1:65" s="2" customFormat="1" ht="16.5" customHeight="1">
      <c r="A129" s="26"/>
      <c r="B129" s="141"/>
      <c r="C129" s="142" t="s">
        <v>124</v>
      </c>
      <c r="D129" s="142" t="s">
        <v>126</v>
      </c>
      <c r="E129" s="143" t="s">
        <v>143</v>
      </c>
      <c r="F129" s="144" t="s">
        <v>144</v>
      </c>
      <c r="G129" s="145" t="s">
        <v>129</v>
      </c>
      <c r="H129" s="146">
        <v>60</v>
      </c>
      <c r="I129" s="147"/>
      <c r="J129" s="147"/>
      <c r="K129" s="147">
        <f>ROUND(P129*H129,2)</f>
        <v>0</v>
      </c>
      <c r="L129" s="148"/>
      <c r="M129" s="27"/>
      <c r="N129" s="149" t="s">
        <v>1</v>
      </c>
      <c r="O129" s="150" t="s">
        <v>35</v>
      </c>
      <c r="P129" s="151">
        <f>I129+J129</f>
        <v>0</v>
      </c>
      <c r="Q129" s="151">
        <f>ROUND(I129*H129,2)</f>
        <v>0</v>
      </c>
      <c r="R129" s="151">
        <f>ROUND(J129*H129,2)</f>
        <v>0</v>
      </c>
      <c r="S129" s="152">
        <v>0</v>
      </c>
      <c r="T129" s="152">
        <f>S129*H129</f>
        <v>0</v>
      </c>
      <c r="U129" s="152">
        <v>0</v>
      </c>
      <c r="V129" s="152">
        <f>U129*H129</f>
        <v>0</v>
      </c>
      <c r="W129" s="152">
        <v>0</v>
      </c>
      <c r="X129" s="153">
        <f>W129*H129</f>
        <v>0</v>
      </c>
      <c r="Y129" s="26"/>
      <c r="Z129" s="26"/>
      <c r="AA129" s="26"/>
      <c r="AB129" s="26"/>
      <c r="AC129" s="26"/>
      <c r="AD129" s="26"/>
      <c r="AE129" s="26"/>
      <c r="AR129" s="154" t="s">
        <v>130</v>
      </c>
      <c r="AT129" s="154" t="s">
        <v>126</v>
      </c>
      <c r="AU129" s="154" t="s">
        <v>79</v>
      </c>
      <c r="AY129" s="14" t="s">
        <v>125</v>
      </c>
      <c r="BE129" s="155">
        <f>IF(O129="základní",K129,0)</f>
        <v>0</v>
      </c>
      <c r="BF129" s="155">
        <f>IF(O129="snížená",K129,0)</f>
        <v>0</v>
      </c>
      <c r="BG129" s="155">
        <f>IF(O129="zákl. přenesená",K129,0)</f>
        <v>0</v>
      </c>
      <c r="BH129" s="155">
        <f>IF(O129="sníž. přenesená",K129,0)</f>
        <v>0</v>
      </c>
      <c r="BI129" s="155">
        <f>IF(O129="nulová",K129,0)</f>
        <v>0</v>
      </c>
      <c r="BJ129" s="14" t="s">
        <v>79</v>
      </c>
      <c r="BK129" s="155">
        <f>ROUND(P129*H129,2)</f>
        <v>0</v>
      </c>
      <c r="BL129" s="14" t="s">
        <v>130</v>
      </c>
      <c r="BM129" s="154" t="s">
        <v>145</v>
      </c>
    </row>
    <row r="130" spans="1:65" s="2" customFormat="1" ht="19.5">
      <c r="A130" s="26"/>
      <c r="B130" s="27"/>
      <c r="C130" s="26"/>
      <c r="D130" s="156" t="s">
        <v>132</v>
      </c>
      <c r="E130" s="26"/>
      <c r="F130" s="157" t="s">
        <v>146</v>
      </c>
      <c r="G130" s="26"/>
      <c r="H130" s="26"/>
      <c r="I130" s="26"/>
      <c r="J130" s="26"/>
      <c r="K130" s="26"/>
      <c r="L130" s="26"/>
      <c r="M130" s="27"/>
      <c r="N130" s="158"/>
      <c r="O130" s="159"/>
      <c r="P130" s="52"/>
      <c r="Q130" s="52"/>
      <c r="R130" s="52"/>
      <c r="S130" s="52"/>
      <c r="T130" s="52"/>
      <c r="U130" s="52"/>
      <c r="V130" s="52"/>
      <c r="W130" s="52"/>
      <c r="X130" s="53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79</v>
      </c>
    </row>
    <row r="131" spans="1:65" s="2" customFormat="1" ht="33" customHeight="1">
      <c r="A131" s="26"/>
      <c r="B131" s="141"/>
      <c r="C131" s="142" t="s">
        <v>147</v>
      </c>
      <c r="D131" s="142" t="s">
        <v>126</v>
      </c>
      <c r="E131" s="143" t="s">
        <v>148</v>
      </c>
      <c r="F131" s="144" t="s">
        <v>149</v>
      </c>
      <c r="G131" s="145" t="s">
        <v>150</v>
      </c>
      <c r="H131" s="146">
        <v>8</v>
      </c>
      <c r="I131" s="147"/>
      <c r="J131" s="147"/>
      <c r="K131" s="147">
        <f>ROUND(P131*H131,2)</f>
        <v>0</v>
      </c>
      <c r="L131" s="148"/>
      <c r="M131" s="27"/>
      <c r="N131" s="149" t="s">
        <v>1</v>
      </c>
      <c r="O131" s="150" t="s">
        <v>35</v>
      </c>
      <c r="P131" s="151">
        <f>I131+J131</f>
        <v>0</v>
      </c>
      <c r="Q131" s="151">
        <f>ROUND(I131*H131,2)</f>
        <v>0</v>
      </c>
      <c r="R131" s="151">
        <f>ROUND(J131*H131,2)</f>
        <v>0</v>
      </c>
      <c r="S131" s="152">
        <v>0</v>
      </c>
      <c r="T131" s="152">
        <f>S131*H131</f>
        <v>0</v>
      </c>
      <c r="U131" s="152">
        <v>0</v>
      </c>
      <c r="V131" s="152">
        <f>U131*H131</f>
        <v>0</v>
      </c>
      <c r="W131" s="152">
        <v>0</v>
      </c>
      <c r="X131" s="153">
        <f>W131*H131</f>
        <v>0</v>
      </c>
      <c r="Y131" s="26"/>
      <c r="Z131" s="26"/>
      <c r="AA131" s="26"/>
      <c r="AB131" s="26"/>
      <c r="AC131" s="26"/>
      <c r="AD131" s="26"/>
      <c r="AE131" s="26"/>
      <c r="AR131" s="154" t="s">
        <v>130</v>
      </c>
      <c r="AT131" s="154" t="s">
        <v>126</v>
      </c>
      <c r="AU131" s="154" t="s">
        <v>79</v>
      </c>
      <c r="AY131" s="14" t="s">
        <v>125</v>
      </c>
      <c r="BE131" s="155">
        <f>IF(O131="základní",K131,0)</f>
        <v>0</v>
      </c>
      <c r="BF131" s="155">
        <f>IF(O131="snížená",K131,0)</f>
        <v>0</v>
      </c>
      <c r="BG131" s="155">
        <f>IF(O131="zákl. přenesená",K131,0)</f>
        <v>0</v>
      </c>
      <c r="BH131" s="155">
        <f>IF(O131="sníž. přenesená",K131,0)</f>
        <v>0</v>
      </c>
      <c r="BI131" s="155">
        <f>IF(O131="nulová",K131,0)</f>
        <v>0</v>
      </c>
      <c r="BJ131" s="14" t="s">
        <v>79</v>
      </c>
      <c r="BK131" s="155">
        <f>ROUND(P131*H131,2)</f>
        <v>0</v>
      </c>
      <c r="BL131" s="14" t="s">
        <v>130</v>
      </c>
      <c r="BM131" s="154" t="s">
        <v>151</v>
      </c>
    </row>
    <row r="132" spans="1:65" s="2" customFormat="1" ht="48.75">
      <c r="A132" s="26"/>
      <c r="B132" s="27"/>
      <c r="C132" s="26"/>
      <c r="D132" s="156" t="s">
        <v>132</v>
      </c>
      <c r="E132" s="26"/>
      <c r="F132" s="157" t="s">
        <v>152</v>
      </c>
      <c r="G132" s="26"/>
      <c r="H132" s="26"/>
      <c r="I132" s="26"/>
      <c r="J132" s="26"/>
      <c r="K132" s="26"/>
      <c r="L132" s="26"/>
      <c r="M132" s="27"/>
      <c r="N132" s="158"/>
      <c r="O132" s="159"/>
      <c r="P132" s="52"/>
      <c r="Q132" s="52"/>
      <c r="R132" s="52"/>
      <c r="S132" s="52"/>
      <c r="T132" s="52"/>
      <c r="U132" s="52"/>
      <c r="V132" s="52"/>
      <c r="W132" s="52"/>
      <c r="X132" s="53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79</v>
      </c>
    </row>
    <row r="133" spans="1:65" s="2" customFormat="1" ht="33" customHeight="1">
      <c r="A133" s="26"/>
      <c r="B133" s="141"/>
      <c r="C133" s="142" t="s">
        <v>153</v>
      </c>
      <c r="D133" s="142" t="s">
        <v>126</v>
      </c>
      <c r="E133" s="143" t="s">
        <v>154</v>
      </c>
      <c r="F133" s="144" t="s">
        <v>155</v>
      </c>
      <c r="G133" s="145" t="s">
        <v>150</v>
      </c>
      <c r="H133" s="146">
        <v>2</v>
      </c>
      <c r="I133" s="147"/>
      <c r="J133" s="147"/>
      <c r="K133" s="147">
        <f>ROUND(P133*H133,2)</f>
        <v>0</v>
      </c>
      <c r="L133" s="148"/>
      <c r="M133" s="27"/>
      <c r="N133" s="149" t="s">
        <v>1</v>
      </c>
      <c r="O133" s="150" t="s">
        <v>35</v>
      </c>
      <c r="P133" s="151">
        <f>I133+J133</f>
        <v>0</v>
      </c>
      <c r="Q133" s="151">
        <f>ROUND(I133*H133,2)</f>
        <v>0</v>
      </c>
      <c r="R133" s="151">
        <f>ROUND(J133*H133,2)</f>
        <v>0</v>
      </c>
      <c r="S133" s="152">
        <v>0</v>
      </c>
      <c r="T133" s="152">
        <f>S133*H133</f>
        <v>0</v>
      </c>
      <c r="U133" s="152">
        <v>0</v>
      </c>
      <c r="V133" s="152">
        <f>U133*H133</f>
        <v>0</v>
      </c>
      <c r="W133" s="152">
        <v>0</v>
      </c>
      <c r="X133" s="153">
        <f>W133*H133</f>
        <v>0</v>
      </c>
      <c r="Y133" s="26"/>
      <c r="Z133" s="26"/>
      <c r="AA133" s="26"/>
      <c r="AB133" s="26"/>
      <c r="AC133" s="26"/>
      <c r="AD133" s="26"/>
      <c r="AE133" s="26"/>
      <c r="AR133" s="154" t="s">
        <v>130</v>
      </c>
      <c r="AT133" s="154" t="s">
        <v>126</v>
      </c>
      <c r="AU133" s="154" t="s">
        <v>79</v>
      </c>
      <c r="AY133" s="14" t="s">
        <v>125</v>
      </c>
      <c r="BE133" s="155">
        <f>IF(O133="základní",K133,0)</f>
        <v>0</v>
      </c>
      <c r="BF133" s="155">
        <f>IF(O133="snížená",K133,0)</f>
        <v>0</v>
      </c>
      <c r="BG133" s="155">
        <f>IF(O133="zákl. přenesená",K133,0)</f>
        <v>0</v>
      </c>
      <c r="BH133" s="155">
        <f>IF(O133="sníž. přenesená",K133,0)</f>
        <v>0</v>
      </c>
      <c r="BI133" s="155">
        <f>IF(O133="nulová",K133,0)</f>
        <v>0</v>
      </c>
      <c r="BJ133" s="14" t="s">
        <v>79</v>
      </c>
      <c r="BK133" s="155">
        <f>ROUND(P133*H133,2)</f>
        <v>0</v>
      </c>
      <c r="BL133" s="14" t="s">
        <v>130</v>
      </c>
      <c r="BM133" s="154" t="s">
        <v>156</v>
      </c>
    </row>
    <row r="134" spans="1:65" s="2" customFormat="1" ht="48.75">
      <c r="A134" s="26"/>
      <c r="B134" s="27"/>
      <c r="C134" s="26"/>
      <c r="D134" s="156" t="s">
        <v>132</v>
      </c>
      <c r="E134" s="26"/>
      <c r="F134" s="157" t="s">
        <v>157</v>
      </c>
      <c r="G134" s="26"/>
      <c r="H134" s="26"/>
      <c r="I134" s="26"/>
      <c r="J134" s="26"/>
      <c r="K134" s="26"/>
      <c r="L134" s="26"/>
      <c r="M134" s="27"/>
      <c r="N134" s="158"/>
      <c r="O134" s="159"/>
      <c r="P134" s="52"/>
      <c r="Q134" s="52"/>
      <c r="R134" s="52"/>
      <c r="S134" s="52"/>
      <c r="T134" s="52"/>
      <c r="U134" s="52"/>
      <c r="V134" s="52"/>
      <c r="W134" s="52"/>
      <c r="X134" s="53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79</v>
      </c>
    </row>
    <row r="135" spans="1:65" s="2" customFormat="1" ht="21.75" customHeight="1">
      <c r="A135" s="26"/>
      <c r="B135" s="141"/>
      <c r="C135" s="142" t="s">
        <v>158</v>
      </c>
      <c r="D135" s="142" t="s">
        <v>126</v>
      </c>
      <c r="E135" s="143" t="s">
        <v>159</v>
      </c>
      <c r="F135" s="144" t="s">
        <v>160</v>
      </c>
      <c r="G135" s="145" t="s">
        <v>150</v>
      </c>
      <c r="H135" s="146">
        <v>8</v>
      </c>
      <c r="I135" s="147"/>
      <c r="J135" s="147"/>
      <c r="K135" s="147">
        <f>ROUND(P135*H135,2)</f>
        <v>0</v>
      </c>
      <c r="L135" s="148"/>
      <c r="M135" s="27"/>
      <c r="N135" s="149" t="s">
        <v>1</v>
      </c>
      <c r="O135" s="150" t="s">
        <v>35</v>
      </c>
      <c r="P135" s="151">
        <f>I135+J135</f>
        <v>0</v>
      </c>
      <c r="Q135" s="151">
        <f>ROUND(I135*H135,2)</f>
        <v>0</v>
      </c>
      <c r="R135" s="151">
        <f>ROUND(J135*H135,2)</f>
        <v>0</v>
      </c>
      <c r="S135" s="152">
        <v>0</v>
      </c>
      <c r="T135" s="152">
        <f>S135*H135</f>
        <v>0</v>
      </c>
      <c r="U135" s="152">
        <v>0</v>
      </c>
      <c r="V135" s="152">
        <f>U135*H135</f>
        <v>0</v>
      </c>
      <c r="W135" s="152">
        <v>0</v>
      </c>
      <c r="X135" s="153">
        <f>W135*H135</f>
        <v>0</v>
      </c>
      <c r="Y135" s="26"/>
      <c r="Z135" s="26"/>
      <c r="AA135" s="26"/>
      <c r="AB135" s="26"/>
      <c r="AC135" s="26"/>
      <c r="AD135" s="26"/>
      <c r="AE135" s="26"/>
      <c r="AR135" s="154" t="s">
        <v>130</v>
      </c>
      <c r="AT135" s="154" t="s">
        <v>126</v>
      </c>
      <c r="AU135" s="154" t="s">
        <v>79</v>
      </c>
      <c r="AY135" s="14" t="s">
        <v>125</v>
      </c>
      <c r="BE135" s="155">
        <f>IF(O135="základní",K135,0)</f>
        <v>0</v>
      </c>
      <c r="BF135" s="155">
        <f>IF(O135="snížená",K135,0)</f>
        <v>0</v>
      </c>
      <c r="BG135" s="155">
        <f>IF(O135="zákl. přenesená",K135,0)</f>
        <v>0</v>
      </c>
      <c r="BH135" s="155">
        <f>IF(O135="sníž. přenesená",K135,0)</f>
        <v>0</v>
      </c>
      <c r="BI135" s="155">
        <f>IF(O135="nulová",K135,0)</f>
        <v>0</v>
      </c>
      <c r="BJ135" s="14" t="s">
        <v>79</v>
      </c>
      <c r="BK135" s="155">
        <f>ROUND(P135*H135,2)</f>
        <v>0</v>
      </c>
      <c r="BL135" s="14" t="s">
        <v>130</v>
      </c>
      <c r="BM135" s="154" t="s">
        <v>161</v>
      </c>
    </row>
    <row r="136" spans="1:65" s="2" customFormat="1" ht="29.25">
      <c r="A136" s="26"/>
      <c r="B136" s="27"/>
      <c r="C136" s="26"/>
      <c r="D136" s="156" t="s">
        <v>132</v>
      </c>
      <c r="E136" s="26"/>
      <c r="F136" s="157" t="s">
        <v>162</v>
      </c>
      <c r="G136" s="26"/>
      <c r="H136" s="26"/>
      <c r="I136" s="26"/>
      <c r="J136" s="26"/>
      <c r="K136" s="26"/>
      <c r="L136" s="26"/>
      <c r="M136" s="27"/>
      <c r="N136" s="158"/>
      <c r="O136" s="159"/>
      <c r="P136" s="52"/>
      <c r="Q136" s="52"/>
      <c r="R136" s="52"/>
      <c r="S136" s="52"/>
      <c r="T136" s="52"/>
      <c r="U136" s="52"/>
      <c r="V136" s="52"/>
      <c r="W136" s="52"/>
      <c r="X136" s="53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79</v>
      </c>
    </row>
    <row r="137" spans="1:65" s="2" customFormat="1" ht="21.75" customHeight="1">
      <c r="A137" s="26"/>
      <c r="B137" s="141"/>
      <c r="C137" s="160" t="s">
        <v>163</v>
      </c>
      <c r="D137" s="160" t="s">
        <v>164</v>
      </c>
      <c r="E137" s="161" t="s">
        <v>165</v>
      </c>
      <c r="F137" s="162" t="s">
        <v>166</v>
      </c>
      <c r="G137" s="163" t="s">
        <v>129</v>
      </c>
      <c r="H137" s="164">
        <v>90</v>
      </c>
      <c r="I137" s="165"/>
      <c r="J137" s="166"/>
      <c r="K137" s="165">
        <f>ROUND(P137*H137,2)</f>
        <v>0</v>
      </c>
      <c r="L137" s="166"/>
      <c r="M137" s="167"/>
      <c r="N137" s="168" t="s">
        <v>1</v>
      </c>
      <c r="O137" s="150" t="s">
        <v>35</v>
      </c>
      <c r="P137" s="151">
        <f>I137+J137</f>
        <v>0</v>
      </c>
      <c r="Q137" s="151">
        <f>ROUND(I137*H137,2)</f>
        <v>0</v>
      </c>
      <c r="R137" s="151">
        <f>ROUND(J137*H137,2)</f>
        <v>0</v>
      </c>
      <c r="S137" s="152">
        <v>0</v>
      </c>
      <c r="T137" s="152">
        <f>S137*H137</f>
        <v>0</v>
      </c>
      <c r="U137" s="152">
        <v>0</v>
      </c>
      <c r="V137" s="152">
        <f>U137*H137</f>
        <v>0</v>
      </c>
      <c r="W137" s="152">
        <v>0</v>
      </c>
      <c r="X137" s="153">
        <f>W137*H137</f>
        <v>0</v>
      </c>
      <c r="Y137" s="26"/>
      <c r="Z137" s="26"/>
      <c r="AA137" s="26"/>
      <c r="AB137" s="26"/>
      <c r="AC137" s="26"/>
      <c r="AD137" s="26"/>
      <c r="AE137" s="26"/>
      <c r="AR137" s="154" t="s">
        <v>167</v>
      </c>
      <c r="AT137" s="154" t="s">
        <v>164</v>
      </c>
      <c r="AU137" s="154" t="s">
        <v>79</v>
      </c>
      <c r="AY137" s="14" t="s">
        <v>125</v>
      </c>
      <c r="BE137" s="155">
        <f>IF(O137="základní",K137,0)</f>
        <v>0</v>
      </c>
      <c r="BF137" s="155">
        <f>IF(O137="snížená",K137,0)</f>
        <v>0</v>
      </c>
      <c r="BG137" s="155">
        <f>IF(O137="zákl. přenesená",K137,0)</f>
        <v>0</v>
      </c>
      <c r="BH137" s="155">
        <f>IF(O137="sníž. přenesená",K137,0)</f>
        <v>0</v>
      </c>
      <c r="BI137" s="155">
        <f>IF(O137="nulová",K137,0)</f>
        <v>0</v>
      </c>
      <c r="BJ137" s="14" t="s">
        <v>79</v>
      </c>
      <c r="BK137" s="155">
        <f>ROUND(P137*H137,2)</f>
        <v>0</v>
      </c>
      <c r="BL137" s="14" t="s">
        <v>167</v>
      </c>
      <c r="BM137" s="154" t="s">
        <v>168</v>
      </c>
    </row>
    <row r="138" spans="1:65" s="2" customFormat="1" ht="19.5">
      <c r="A138" s="26"/>
      <c r="B138" s="27"/>
      <c r="C138" s="26"/>
      <c r="D138" s="156" t="s">
        <v>132</v>
      </c>
      <c r="E138" s="26"/>
      <c r="F138" s="157" t="s">
        <v>166</v>
      </c>
      <c r="G138" s="26"/>
      <c r="H138" s="26"/>
      <c r="I138" s="26"/>
      <c r="J138" s="26"/>
      <c r="K138" s="26"/>
      <c r="L138" s="26"/>
      <c r="M138" s="27"/>
      <c r="N138" s="158"/>
      <c r="O138" s="159"/>
      <c r="P138" s="52"/>
      <c r="Q138" s="52"/>
      <c r="R138" s="52"/>
      <c r="S138" s="52"/>
      <c r="T138" s="52"/>
      <c r="U138" s="52"/>
      <c r="V138" s="52"/>
      <c r="W138" s="52"/>
      <c r="X138" s="53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79</v>
      </c>
    </row>
    <row r="139" spans="1:65" s="2" customFormat="1" ht="21.75" customHeight="1">
      <c r="A139" s="26"/>
      <c r="B139" s="141"/>
      <c r="C139" s="160" t="s">
        <v>169</v>
      </c>
      <c r="D139" s="160" t="s">
        <v>164</v>
      </c>
      <c r="E139" s="161" t="s">
        <v>170</v>
      </c>
      <c r="F139" s="162" t="s">
        <v>171</v>
      </c>
      <c r="G139" s="163" t="s">
        <v>129</v>
      </c>
      <c r="H139" s="164">
        <v>10</v>
      </c>
      <c r="I139" s="165"/>
      <c r="J139" s="166"/>
      <c r="K139" s="165">
        <f>ROUND(P139*H139,2)</f>
        <v>0</v>
      </c>
      <c r="L139" s="166"/>
      <c r="M139" s="167"/>
      <c r="N139" s="168" t="s">
        <v>1</v>
      </c>
      <c r="O139" s="150" t="s">
        <v>35</v>
      </c>
      <c r="P139" s="151">
        <f>I139+J139</f>
        <v>0</v>
      </c>
      <c r="Q139" s="151">
        <f>ROUND(I139*H139,2)</f>
        <v>0</v>
      </c>
      <c r="R139" s="151">
        <f>ROUND(J139*H139,2)</f>
        <v>0</v>
      </c>
      <c r="S139" s="152">
        <v>0</v>
      </c>
      <c r="T139" s="152">
        <f>S139*H139</f>
        <v>0</v>
      </c>
      <c r="U139" s="152">
        <v>0</v>
      </c>
      <c r="V139" s="152">
        <f>U139*H139</f>
        <v>0</v>
      </c>
      <c r="W139" s="152">
        <v>0</v>
      </c>
      <c r="X139" s="153">
        <f>W139*H139</f>
        <v>0</v>
      </c>
      <c r="Y139" s="26"/>
      <c r="Z139" s="26"/>
      <c r="AA139" s="26"/>
      <c r="AB139" s="26"/>
      <c r="AC139" s="26"/>
      <c r="AD139" s="26"/>
      <c r="AE139" s="26"/>
      <c r="AR139" s="154" t="s">
        <v>167</v>
      </c>
      <c r="AT139" s="154" t="s">
        <v>164</v>
      </c>
      <c r="AU139" s="154" t="s">
        <v>79</v>
      </c>
      <c r="AY139" s="14" t="s">
        <v>125</v>
      </c>
      <c r="BE139" s="155">
        <f>IF(O139="základní",K139,0)</f>
        <v>0</v>
      </c>
      <c r="BF139" s="155">
        <f>IF(O139="snížená",K139,0)</f>
        <v>0</v>
      </c>
      <c r="BG139" s="155">
        <f>IF(O139="zákl. přenesená",K139,0)</f>
        <v>0</v>
      </c>
      <c r="BH139" s="155">
        <f>IF(O139="sníž. přenesená",K139,0)</f>
        <v>0</v>
      </c>
      <c r="BI139" s="155">
        <f>IF(O139="nulová",K139,0)</f>
        <v>0</v>
      </c>
      <c r="BJ139" s="14" t="s">
        <v>79</v>
      </c>
      <c r="BK139" s="155">
        <f>ROUND(P139*H139,2)</f>
        <v>0</v>
      </c>
      <c r="BL139" s="14" t="s">
        <v>167</v>
      </c>
      <c r="BM139" s="154" t="s">
        <v>172</v>
      </c>
    </row>
    <row r="140" spans="1:65" s="2" customFormat="1" ht="19.5">
      <c r="A140" s="26"/>
      <c r="B140" s="27"/>
      <c r="C140" s="26"/>
      <c r="D140" s="156" t="s">
        <v>132</v>
      </c>
      <c r="E140" s="26"/>
      <c r="F140" s="157" t="s">
        <v>171</v>
      </c>
      <c r="G140" s="26"/>
      <c r="H140" s="26"/>
      <c r="I140" s="26"/>
      <c r="J140" s="26"/>
      <c r="K140" s="26"/>
      <c r="L140" s="26"/>
      <c r="M140" s="27"/>
      <c r="N140" s="158"/>
      <c r="O140" s="159"/>
      <c r="P140" s="52"/>
      <c r="Q140" s="52"/>
      <c r="R140" s="52"/>
      <c r="S140" s="52"/>
      <c r="T140" s="52"/>
      <c r="U140" s="52"/>
      <c r="V140" s="52"/>
      <c r="W140" s="52"/>
      <c r="X140" s="53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79</v>
      </c>
    </row>
    <row r="141" spans="1:65" s="2" customFormat="1" ht="21.75" customHeight="1">
      <c r="A141" s="26"/>
      <c r="B141" s="141"/>
      <c r="C141" s="160" t="s">
        <v>173</v>
      </c>
      <c r="D141" s="160" t="s">
        <v>164</v>
      </c>
      <c r="E141" s="161" t="s">
        <v>174</v>
      </c>
      <c r="F141" s="162" t="s">
        <v>175</v>
      </c>
      <c r="G141" s="163" t="s">
        <v>129</v>
      </c>
      <c r="H141" s="164">
        <v>10</v>
      </c>
      <c r="I141" s="165"/>
      <c r="J141" s="166"/>
      <c r="K141" s="165">
        <f>ROUND(P141*H141,2)</f>
        <v>0</v>
      </c>
      <c r="L141" s="166"/>
      <c r="M141" s="167"/>
      <c r="N141" s="168" t="s">
        <v>1</v>
      </c>
      <c r="O141" s="150" t="s">
        <v>35</v>
      </c>
      <c r="P141" s="151">
        <f>I141+J141</f>
        <v>0</v>
      </c>
      <c r="Q141" s="151">
        <f>ROUND(I141*H141,2)</f>
        <v>0</v>
      </c>
      <c r="R141" s="151">
        <f>ROUND(J141*H141,2)</f>
        <v>0</v>
      </c>
      <c r="S141" s="152">
        <v>0</v>
      </c>
      <c r="T141" s="152">
        <f>S141*H141</f>
        <v>0</v>
      </c>
      <c r="U141" s="152">
        <v>0</v>
      </c>
      <c r="V141" s="152">
        <f>U141*H141</f>
        <v>0</v>
      </c>
      <c r="W141" s="152">
        <v>0</v>
      </c>
      <c r="X141" s="153">
        <f>W141*H141</f>
        <v>0</v>
      </c>
      <c r="Y141" s="26"/>
      <c r="Z141" s="26"/>
      <c r="AA141" s="26"/>
      <c r="AB141" s="26"/>
      <c r="AC141" s="26"/>
      <c r="AD141" s="26"/>
      <c r="AE141" s="26"/>
      <c r="AR141" s="154" t="s">
        <v>167</v>
      </c>
      <c r="AT141" s="154" t="s">
        <v>164</v>
      </c>
      <c r="AU141" s="154" t="s">
        <v>79</v>
      </c>
      <c r="AY141" s="14" t="s">
        <v>125</v>
      </c>
      <c r="BE141" s="155">
        <f>IF(O141="základní",K141,0)</f>
        <v>0</v>
      </c>
      <c r="BF141" s="155">
        <f>IF(O141="snížená",K141,0)</f>
        <v>0</v>
      </c>
      <c r="BG141" s="155">
        <f>IF(O141="zákl. přenesená",K141,0)</f>
        <v>0</v>
      </c>
      <c r="BH141" s="155">
        <f>IF(O141="sníž. přenesená",K141,0)</f>
        <v>0</v>
      </c>
      <c r="BI141" s="155">
        <f>IF(O141="nulová",K141,0)</f>
        <v>0</v>
      </c>
      <c r="BJ141" s="14" t="s">
        <v>79</v>
      </c>
      <c r="BK141" s="155">
        <f>ROUND(P141*H141,2)</f>
        <v>0</v>
      </c>
      <c r="BL141" s="14" t="s">
        <v>167</v>
      </c>
      <c r="BM141" s="154" t="s">
        <v>176</v>
      </c>
    </row>
    <row r="142" spans="1:65" s="2" customFormat="1" ht="19.5">
      <c r="A142" s="26"/>
      <c r="B142" s="27"/>
      <c r="C142" s="26"/>
      <c r="D142" s="156" t="s">
        <v>132</v>
      </c>
      <c r="E142" s="26"/>
      <c r="F142" s="157" t="s">
        <v>175</v>
      </c>
      <c r="G142" s="26"/>
      <c r="H142" s="26"/>
      <c r="I142" s="26"/>
      <c r="J142" s="26"/>
      <c r="K142" s="26"/>
      <c r="L142" s="26"/>
      <c r="M142" s="27"/>
      <c r="N142" s="158"/>
      <c r="O142" s="159"/>
      <c r="P142" s="52"/>
      <c r="Q142" s="52"/>
      <c r="R142" s="52"/>
      <c r="S142" s="52"/>
      <c r="T142" s="52"/>
      <c r="U142" s="52"/>
      <c r="V142" s="52"/>
      <c r="W142" s="52"/>
      <c r="X142" s="53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79</v>
      </c>
    </row>
    <row r="143" spans="1:65" s="2" customFormat="1" ht="21.75" customHeight="1">
      <c r="A143" s="26"/>
      <c r="B143" s="141"/>
      <c r="C143" s="160" t="s">
        <v>177</v>
      </c>
      <c r="D143" s="160" t="s">
        <v>164</v>
      </c>
      <c r="E143" s="161" t="s">
        <v>178</v>
      </c>
      <c r="F143" s="162" t="s">
        <v>179</v>
      </c>
      <c r="G143" s="163" t="s">
        <v>129</v>
      </c>
      <c r="H143" s="164">
        <v>60</v>
      </c>
      <c r="I143" s="165"/>
      <c r="J143" s="166"/>
      <c r="K143" s="165">
        <f>ROUND(P143*H143,2)</f>
        <v>0</v>
      </c>
      <c r="L143" s="166"/>
      <c r="M143" s="167"/>
      <c r="N143" s="168" t="s">
        <v>1</v>
      </c>
      <c r="O143" s="150" t="s">
        <v>35</v>
      </c>
      <c r="P143" s="151">
        <f>I143+J143</f>
        <v>0</v>
      </c>
      <c r="Q143" s="151">
        <f>ROUND(I143*H143,2)</f>
        <v>0</v>
      </c>
      <c r="R143" s="151">
        <f>ROUND(J143*H143,2)</f>
        <v>0</v>
      </c>
      <c r="S143" s="152">
        <v>0</v>
      </c>
      <c r="T143" s="152">
        <f>S143*H143</f>
        <v>0</v>
      </c>
      <c r="U143" s="152">
        <v>0</v>
      </c>
      <c r="V143" s="152">
        <f>U143*H143</f>
        <v>0</v>
      </c>
      <c r="W143" s="152">
        <v>0</v>
      </c>
      <c r="X143" s="153">
        <f>W143*H143</f>
        <v>0</v>
      </c>
      <c r="Y143" s="26"/>
      <c r="Z143" s="26"/>
      <c r="AA143" s="26"/>
      <c r="AB143" s="26"/>
      <c r="AC143" s="26"/>
      <c r="AD143" s="26"/>
      <c r="AE143" s="26"/>
      <c r="AR143" s="154" t="s">
        <v>167</v>
      </c>
      <c r="AT143" s="154" t="s">
        <v>164</v>
      </c>
      <c r="AU143" s="154" t="s">
        <v>79</v>
      </c>
      <c r="AY143" s="14" t="s">
        <v>125</v>
      </c>
      <c r="BE143" s="155">
        <f>IF(O143="základní",K143,0)</f>
        <v>0</v>
      </c>
      <c r="BF143" s="155">
        <f>IF(O143="snížená",K143,0)</f>
        <v>0</v>
      </c>
      <c r="BG143" s="155">
        <f>IF(O143="zákl. přenesená",K143,0)</f>
        <v>0</v>
      </c>
      <c r="BH143" s="155">
        <f>IF(O143="sníž. přenesená",K143,0)</f>
        <v>0</v>
      </c>
      <c r="BI143" s="155">
        <f>IF(O143="nulová",K143,0)</f>
        <v>0</v>
      </c>
      <c r="BJ143" s="14" t="s">
        <v>79</v>
      </c>
      <c r="BK143" s="155">
        <f>ROUND(P143*H143,2)</f>
        <v>0</v>
      </c>
      <c r="BL143" s="14" t="s">
        <v>167</v>
      </c>
      <c r="BM143" s="154" t="s">
        <v>180</v>
      </c>
    </row>
    <row r="144" spans="1:65" s="2" customFormat="1" ht="19.5">
      <c r="A144" s="26"/>
      <c r="B144" s="27"/>
      <c r="C144" s="26"/>
      <c r="D144" s="156" t="s">
        <v>132</v>
      </c>
      <c r="E144" s="26"/>
      <c r="F144" s="157" t="s">
        <v>179</v>
      </c>
      <c r="G144" s="26"/>
      <c r="H144" s="26"/>
      <c r="I144" s="26"/>
      <c r="J144" s="26"/>
      <c r="K144" s="26"/>
      <c r="L144" s="26"/>
      <c r="M144" s="27"/>
      <c r="N144" s="158"/>
      <c r="O144" s="159"/>
      <c r="P144" s="52"/>
      <c r="Q144" s="52"/>
      <c r="R144" s="52"/>
      <c r="S144" s="52"/>
      <c r="T144" s="52"/>
      <c r="U144" s="52"/>
      <c r="V144" s="52"/>
      <c r="W144" s="52"/>
      <c r="X144" s="53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79</v>
      </c>
    </row>
    <row r="145" spans="1:65" s="2" customFormat="1" ht="21.75" customHeight="1">
      <c r="A145" s="26"/>
      <c r="B145" s="141"/>
      <c r="C145" s="160" t="s">
        <v>181</v>
      </c>
      <c r="D145" s="160" t="s">
        <v>164</v>
      </c>
      <c r="E145" s="161" t="s">
        <v>182</v>
      </c>
      <c r="F145" s="162" t="s">
        <v>183</v>
      </c>
      <c r="G145" s="163" t="s">
        <v>129</v>
      </c>
      <c r="H145" s="164">
        <v>90</v>
      </c>
      <c r="I145" s="165"/>
      <c r="J145" s="166"/>
      <c r="K145" s="165">
        <f>ROUND(P145*H145,2)</f>
        <v>0</v>
      </c>
      <c r="L145" s="166"/>
      <c r="M145" s="167"/>
      <c r="N145" s="168" t="s">
        <v>1</v>
      </c>
      <c r="O145" s="150" t="s">
        <v>35</v>
      </c>
      <c r="P145" s="151">
        <f>I145+J145</f>
        <v>0</v>
      </c>
      <c r="Q145" s="151">
        <f>ROUND(I145*H145,2)</f>
        <v>0</v>
      </c>
      <c r="R145" s="151">
        <f>ROUND(J145*H145,2)</f>
        <v>0</v>
      </c>
      <c r="S145" s="152">
        <v>0</v>
      </c>
      <c r="T145" s="152">
        <f>S145*H145</f>
        <v>0</v>
      </c>
      <c r="U145" s="152">
        <v>0</v>
      </c>
      <c r="V145" s="152">
        <f>U145*H145</f>
        <v>0</v>
      </c>
      <c r="W145" s="152">
        <v>0</v>
      </c>
      <c r="X145" s="153">
        <f>W145*H145</f>
        <v>0</v>
      </c>
      <c r="Y145" s="26"/>
      <c r="Z145" s="26"/>
      <c r="AA145" s="26"/>
      <c r="AB145" s="26"/>
      <c r="AC145" s="26"/>
      <c r="AD145" s="26"/>
      <c r="AE145" s="26"/>
      <c r="AR145" s="154" t="s">
        <v>167</v>
      </c>
      <c r="AT145" s="154" t="s">
        <v>164</v>
      </c>
      <c r="AU145" s="154" t="s">
        <v>79</v>
      </c>
      <c r="AY145" s="14" t="s">
        <v>125</v>
      </c>
      <c r="BE145" s="155">
        <f>IF(O145="základní",K145,0)</f>
        <v>0</v>
      </c>
      <c r="BF145" s="155">
        <f>IF(O145="snížená",K145,0)</f>
        <v>0</v>
      </c>
      <c r="BG145" s="155">
        <f>IF(O145="zákl. přenesená",K145,0)</f>
        <v>0</v>
      </c>
      <c r="BH145" s="155">
        <f>IF(O145="sníž. přenesená",K145,0)</f>
        <v>0</v>
      </c>
      <c r="BI145" s="155">
        <f>IF(O145="nulová",K145,0)</f>
        <v>0</v>
      </c>
      <c r="BJ145" s="14" t="s">
        <v>79</v>
      </c>
      <c r="BK145" s="155">
        <f>ROUND(P145*H145,2)</f>
        <v>0</v>
      </c>
      <c r="BL145" s="14" t="s">
        <v>167</v>
      </c>
      <c r="BM145" s="154" t="s">
        <v>184</v>
      </c>
    </row>
    <row r="146" spans="1:65" s="2" customFormat="1" ht="19.5">
      <c r="A146" s="26"/>
      <c r="B146" s="27"/>
      <c r="C146" s="26"/>
      <c r="D146" s="156" t="s">
        <v>132</v>
      </c>
      <c r="E146" s="26"/>
      <c r="F146" s="157" t="s">
        <v>183</v>
      </c>
      <c r="G146" s="26"/>
      <c r="H146" s="26"/>
      <c r="I146" s="26"/>
      <c r="J146" s="26"/>
      <c r="K146" s="26"/>
      <c r="L146" s="26"/>
      <c r="M146" s="27"/>
      <c r="N146" s="158"/>
      <c r="O146" s="159"/>
      <c r="P146" s="52"/>
      <c r="Q146" s="52"/>
      <c r="R146" s="52"/>
      <c r="S146" s="52"/>
      <c r="T146" s="52"/>
      <c r="U146" s="52"/>
      <c r="V146" s="52"/>
      <c r="W146" s="52"/>
      <c r="X146" s="53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79</v>
      </c>
    </row>
    <row r="147" spans="1:65" s="2" customFormat="1" ht="21.75" customHeight="1">
      <c r="A147" s="26"/>
      <c r="B147" s="141"/>
      <c r="C147" s="142" t="s">
        <v>185</v>
      </c>
      <c r="D147" s="142" t="s">
        <v>126</v>
      </c>
      <c r="E147" s="143" t="s">
        <v>186</v>
      </c>
      <c r="F147" s="144" t="s">
        <v>187</v>
      </c>
      <c r="G147" s="145" t="s">
        <v>129</v>
      </c>
      <c r="H147" s="146">
        <v>60</v>
      </c>
      <c r="I147" s="147"/>
      <c r="J147" s="147"/>
      <c r="K147" s="147">
        <f>ROUND(P147*H147,2)</f>
        <v>0</v>
      </c>
      <c r="L147" s="148"/>
      <c r="M147" s="27"/>
      <c r="N147" s="149" t="s">
        <v>1</v>
      </c>
      <c r="O147" s="150" t="s">
        <v>35</v>
      </c>
      <c r="P147" s="151">
        <f>I147+J147</f>
        <v>0</v>
      </c>
      <c r="Q147" s="151">
        <f>ROUND(I147*H147,2)</f>
        <v>0</v>
      </c>
      <c r="R147" s="151">
        <f>ROUND(J147*H147,2)</f>
        <v>0</v>
      </c>
      <c r="S147" s="152">
        <v>0</v>
      </c>
      <c r="T147" s="152">
        <f>S147*H147</f>
        <v>0</v>
      </c>
      <c r="U147" s="152">
        <v>0</v>
      </c>
      <c r="V147" s="152">
        <f>U147*H147</f>
        <v>0</v>
      </c>
      <c r="W147" s="152">
        <v>0</v>
      </c>
      <c r="X147" s="153">
        <f>W147*H147</f>
        <v>0</v>
      </c>
      <c r="Y147" s="26"/>
      <c r="Z147" s="26"/>
      <c r="AA147" s="26"/>
      <c r="AB147" s="26"/>
      <c r="AC147" s="26"/>
      <c r="AD147" s="26"/>
      <c r="AE147" s="26"/>
      <c r="AR147" s="154" t="s">
        <v>130</v>
      </c>
      <c r="AT147" s="154" t="s">
        <v>126</v>
      </c>
      <c r="AU147" s="154" t="s">
        <v>79</v>
      </c>
      <c r="AY147" s="14" t="s">
        <v>125</v>
      </c>
      <c r="BE147" s="155">
        <f>IF(O147="základní",K147,0)</f>
        <v>0</v>
      </c>
      <c r="BF147" s="155">
        <f>IF(O147="snížená",K147,0)</f>
        <v>0</v>
      </c>
      <c r="BG147" s="155">
        <f>IF(O147="zákl. přenesená",K147,0)</f>
        <v>0</v>
      </c>
      <c r="BH147" s="155">
        <f>IF(O147="sníž. přenesená",K147,0)</f>
        <v>0</v>
      </c>
      <c r="BI147" s="155">
        <f>IF(O147="nulová",K147,0)</f>
        <v>0</v>
      </c>
      <c r="BJ147" s="14" t="s">
        <v>79</v>
      </c>
      <c r="BK147" s="155">
        <f>ROUND(P147*H147,2)</f>
        <v>0</v>
      </c>
      <c r="BL147" s="14" t="s">
        <v>130</v>
      </c>
      <c r="BM147" s="154" t="s">
        <v>188</v>
      </c>
    </row>
    <row r="148" spans="1:65" s="2" customFormat="1" ht="19.5">
      <c r="A148" s="26"/>
      <c r="B148" s="27"/>
      <c r="C148" s="26"/>
      <c r="D148" s="156" t="s">
        <v>132</v>
      </c>
      <c r="E148" s="26"/>
      <c r="F148" s="157" t="s">
        <v>187</v>
      </c>
      <c r="G148" s="26"/>
      <c r="H148" s="26"/>
      <c r="I148" s="26"/>
      <c r="J148" s="26"/>
      <c r="K148" s="26"/>
      <c r="L148" s="26"/>
      <c r="M148" s="27"/>
      <c r="N148" s="158"/>
      <c r="O148" s="159"/>
      <c r="P148" s="52"/>
      <c r="Q148" s="52"/>
      <c r="R148" s="52"/>
      <c r="S148" s="52"/>
      <c r="T148" s="52"/>
      <c r="U148" s="52"/>
      <c r="V148" s="52"/>
      <c r="W148" s="52"/>
      <c r="X148" s="53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79</v>
      </c>
    </row>
    <row r="149" spans="1:65" s="2" customFormat="1" ht="33" customHeight="1">
      <c r="A149" s="26"/>
      <c r="B149" s="141"/>
      <c r="C149" s="142" t="s">
        <v>189</v>
      </c>
      <c r="D149" s="142" t="s">
        <v>126</v>
      </c>
      <c r="E149" s="143" t="s">
        <v>190</v>
      </c>
      <c r="F149" s="144" t="s">
        <v>191</v>
      </c>
      <c r="G149" s="145" t="s">
        <v>150</v>
      </c>
      <c r="H149" s="146">
        <v>1</v>
      </c>
      <c r="I149" s="147"/>
      <c r="J149" s="147"/>
      <c r="K149" s="147">
        <f>ROUND(P149*H149,2)</f>
        <v>0</v>
      </c>
      <c r="L149" s="148"/>
      <c r="M149" s="27"/>
      <c r="N149" s="149" t="s">
        <v>1</v>
      </c>
      <c r="O149" s="150" t="s">
        <v>35</v>
      </c>
      <c r="P149" s="151">
        <f>I149+J149</f>
        <v>0</v>
      </c>
      <c r="Q149" s="151">
        <f>ROUND(I149*H149,2)</f>
        <v>0</v>
      </c>
      <c r="R149" s="151">
        <f>ROUND(J149*H149,2)</f>
        <v>0</v>
      </c>
      <c r="S149" s="152">
        <v>0</v>
      </c>
      <c r="T149" s="152">
        <f>S149*H149</f>
        <v>0</v>
      </c>
      <c r="U149" s="152">
        <v>0</v>
      </c>
      <c r="V149" s="152">
        <f>U149*H149</f>
        <v>0</v>
      </c>
      <c r="W149" s="152">
        <v>0</v>
      </c>
      <c r="X149" s="153">
        <f>W149*H149</f>
        <v>0</v>
      </c>
      <c r="Y149" s="26"/>
      <c r="Z149" s="26"/>
      <c r="AA149" s="26"/>
      <c r="AB149" s="26"/>
      <c r="AC149" s="26"/>
      <c r="AD149" s="26"/>
      <c r="AE149" s="26"/>
      <c r="AR149" s="154" t="s">
        <v>130</v>
      </c>
      <c r="AT149" s="154" t="s">
        <v>126</v>
      </c>
      <c r="AU149" s="154" t="s">
        <v>79</v>
      </c>
      <c r="AY149" s="14" t="s">
        <v>125</v>
      </c>
      <c r="BE149" s="155">
        <f>IF(O149="základní",K149,0)</f>
        <v>0</v>
      </c>
      <c r="BF149" s="155">
        <f>IF(O149="snížená",K149,0)</f>
        <v>0</v>
      </c>
      <c r="BG149" s="155">
        <f>IF(O149="zákl. přenesená",K149,0)</f>
        <v>0</v>
      </c>
      <c r="BH149" s="155">
        <f>IF(O149="sníž. přenesená",K149,0)</f>
        <v>0</v>
      </c>
      <c r="BI149" s="155">
        <f>IF(O149="nulová",K149,0)</f>
        <v>0</v>
      </c>
      <c r="BJ149" s="14" t="s">
        <v>79</v>
      </c>
      <c r="BK149" s="155">
        <f>ROUND(P149*H149,2)</f>
        <v>0</v>
      </c>
      <c r="BL149" s="14" t="s">
        <v>130</v>
      </c>
      <c r="BM149" s="154" t="s">
        <v>192</v>
      </c>
    </row>
    <row r="150" spans="1:65" s="2" customFormat="1" ht="39">
      <c r="A150" s="26"/>
      <c r="B150" s="27"/>
      <c r="C150" s="26"/>
      <c r="D150" s="156" t="s">
        <v>132</v>
      </c>
      <c r="E150" s="26"/>
      <c r="F150" s="157" t="s">
        <v>193</v>
      </c>
      <c r="G150" s="26"/>
      <c r="H150" s="26"/>
      <c r="I150" s="26"/>
      <c r="J150" s="26"/>
      <c r="K150" s="26"/>
      <c r="L150" s="26"/>
      <c r="M150" s="27"/>
      <c r="N150" s="158"/>
      <c r="O150" s="159"/>
      <c r="P150" s="52"/>
      <c r="Q150" s="52"/>
      <c r="R150" s="52"/>
      <c r="S150" s="52"/>
      <c r="T150" s="52"/>
      <c r="U150" s="52"/>
      <c r="V150" s="52"/>
      <c r="W150" s="52"/>
      <c r="X150" s="53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79</v>
      </c>
    </row>
    <row r="151" spans="1:65" s="2" customFormat="1" ht="44.25" customHeight="1">
      <c r="A151" s="26"/>
      <c r="B151" s="141"/>
      <c r="C151" s="142" t="s">
        <v>9</v>
      </c>
      <c r="D151" s="142" t="s">
        <v>126</v>
      </c>
      <c r="E151" s="143" t="s">
        <v>194</v>
      </c>
      <c r="F151" s="144" t="s">
        <v>195</v>
      </c>
      <c r="G151" s="145" t="s">
        <v>150</v>
      </c>
      <c r="H151" s="146">
        <v>4</v>
      </c>
      <c r="I151" s="147"/>
      <c r="J151" s="147"/>
      <c r="K151" s="147">
        <f>ROUND(P151*H151,2)</f>
        <v>0</v>
      </c>
      <c r="L151" s="148"/>
      <c r="M151" s="27"/>
      <c r="N151" s="149" t="s">
        <v>1</v>
      </c>
      <c r="O151" s="150" t="s">
        <v>35</v>
      </c>
      <c r="P151" s="151">
        <f>I151+J151</f>
        <v>0</v>
      </c>
      <c r="Q151" s="151">
        <f>ROUND(I151*H151,2)</f>
        <v>0</v>
      </c>
      <c r="R151" s="151">
        <f>ROUND(J151*H151,2)</f>
        <v>0</v>
      </c>
      <c r="S151" s="152">
        <v>0</v>
      </c>
      <c r="T151" s="152">
        <f>S151*H151</f>
        <v>0</v>
      </c>
      <c r="U151" s="152">
        <v>0</v>
      </c>
      <c r="V151" s="152">
        <f>U151*H151</f>
        <v>0</v>
      </c>
      <c r="W151" s="152">
        <v>0</v>
      </c>
      <c r="X151" s="153">
        <f>W151*H151</f>
        <v>0</v>
      </c>
      <c r="Y151" s="26"/>
      <c r="Z151" s="26"/>
      <c r="AA151" s="26"/>
      <c r="AB151" s="26"/>
      <c r="AC151" s="26"/>
      <c r="AD151" s="26"/>
      <c r="AE151" s="26"/>
      <c r="AR151" s="154" t="s">
        <v>130</v>
      </c>
      <c r="AT151" s="154" t="s">
        <v>126</v>
      </c>
      <c r="AU151" s="154" t="s">
        <v>79</v>
      </c>
      <c r="AY151" s="14" t="s">
        <v>125</v>
      </c>
      <c r="BE151" s="155">
        <f>IF(O151="základní",K151,0)</f>
        <v>0</v>
      </c>
      <c r="BF151" s="155">
        <f>IF(O151="snížená",K151,0)</f>
        <v>0</v>
      </c>
      <c r="BG151" s="155">
        <f>IF(O151="zákl. přenesená",K151,0)</f>
        <v>0</v>
      </c>
      <c r="BH151" s="155">
        <f>IF(O151="sníž. přenesená",K151,0)</f>
        <v>0</v>
      </c>
      <c r="BI151" s="155">
        <f>IF(O151="nulová",K151,0)</f>
        <v>0</v>
      </c>
      <c r="BJ151" s="14" t="s">
        <v>79</v>
      </c>
      <c r="BK151" s="155">
        <f>ROUND(P151*H151,2)</f>
        <v>0</v>
      </c>
      <c r="BL151" s="14" t="s">
        <v>130</v>
      </c>
      <c r="BM151" s="154" t="s">
        <v>196</v>
      </c>
    </row>
    <row r="152" spans="1:65" s="2" customFormat="1" ht="39">
      <c r="A152" s="26"/>
      <c r="B152" s="27"/>
      <c r="C152" s="26"/>
      <c r="D152" s="156" t="s">
        <v>132</v>
      </c>
      <c r="E152" s="26"/>
      <c r="F152" s="157" t="s">
        <v>197</v>
      </c>
      <c r="G152" s="26"/>
      <c r="H152" s="26"/>
      <c r="I152" s="26"/>
      <c r="J152" s="26"/>
      <c r="K152" s="26"/>
      <c r="L152" s="26"/>
      <c r="M152" s="27"/>
      <c r="N152" s="158"/>
      <c r="O152" s="159"/>
      <c r="P152" s="52"/>
      <c r="Q152" s="52"/>
      <c r="R152" s="52"/>
      <c r="S152" s="52"/>
      <c r="T152" s="52"/>
      <c r="U152" s="52"/>
      <c r="V152" s="52"/>
      <c r="W152" s="52"/>
      <c r="X152" s="53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79</v>
      </c>
    </row>
    <row r="153" spans="1:65" s="2" customFormat="1" ht="44.25" customHeight="1">
      <c r="A153" s="26"/>
      <c r="B153" s="141"/>
      <c r="C153" s="160" t="s">
        <v>198</v>
      </c>
      <c r="D153" s="160" t="s">
        <v>164</v>
      </c>
      <c r="E153" s="161" t="s">
        <v>199</v>
      </c>
      <c r="F153" s="162" t="s">
        <v>200</v>
      </c>
      <c r="G153" s="163" t="s">
        <v>150</v>
      </c>
      <c r="H153" s="164">
        <v>1</v>
      </c>
      <c r="I153" s="165"/>
      <c r="J153" s="166"/>
      <c r="K153" s="165">
        <f>ROUND(P153*H153,2)</f>
        <v>0</v>
      </c>
      <c r="L153" s="166"/>
      <c r="M153" s="167"/>
      <c r="N153" s="168" t="s">
        <v>1</v>
      </c>
      <c r="O153" s="150" t="s">
        <v>35</v>
      </c>
      <c r="P153" s="151">
        <f>I153+J153</f>
        <v>0</v>
      </c>
      <c r="Q153" s="151">
        <f>ROUND(I153*H153,2)</f>
        <v>0</v>
      </c>
      <c r="R153" s="151">
        <f>ROUND(J153*H153,2)</f>
        <v>0</v>
      </c>
      <c r="S153" s="152">
        <v>0</v>
      </c>
      <c r="T153" s="152">
        <f>S153*H153</f>
        <v>0</v>
      </c>
      <c r="U153" s="152">
        <v>0</v>
      </c>
      <c r="V153" s="152">
        <f>U153*H153</f>
        <v>0</v>
      </c>
      <c r="W153" s="152">
        <v>0</v>
      </c>
      <c r="X153" s="153">
        <f>W153*H153</f>
        <v>0</v>
      </c>
      <c r="Y153" s="26"/>
      <c r="Z153" s="26"/>
      <c r="AA153" s="26"/>
      <c r="AB153" s="26"/>
      <c r="AC153" s="26"/>
      <c r="AD153" s="26"/>
      <c r="AE153" s="26"/>
      <c r="AR153" s="154" t="s">
        <v>167</v>
      </c>
      <c r="AT153" s="154" t="s">
        <v>164</v>
      </c>
      <c r="AU153" s="154" t="s">
        <v>79</v>
      </c>
      <c r="AY153" s="14" t="s">
        <v>125</v>
      </c>
      <c r="BE153" s="155">
        <f>IF(O153="základní",K153,0)</f>
        <v>0</v>
      </c>
      <c r="BF153" s="155">
        <f>IF(O153="snížená",K153,0)</f>
        <v>0</v>
      </c>
      <c r="BG153" s="155">
        <f>IF(O153="zákl. přenesená",K153,0)</f>
        <v>0</v>
      </c>
      <c r="BH153" s="155">
        <f>IF(O153="sníž. přenesená",K153,0)</f>
        <v>0</v>
      </c>
      <c r="BI153" s="155">
        <f>IF(O153="nulová",K153,0)</f>
        <v>0</v>
      </c>
      <c r="BJ153" s="14" t="s">
        <v>79</v>
      </c>
      <c r="BK153" s="155">
        <f>ROUND(P153*H153,2)</f>
        <v>0</v>
      </c>
      <c r="BL153" s="14" t="s">
        <v>167</v>
      </c>
      <c r="BM153" s="154" t="s">
        <v>201</v>
      </c>
    </row>
    <row r="154" spans="1:65" s="2" customFormat="1" ht="29.25">
      <c r="A154" s="26"/>
      <c r="B154" s="27"/>
      <c r="C154" s="26"/>
      <c r="D154" s="156" t="s">
        <v>132</v>
      </c>
      <c r="E154" s="26"/>
      <c r="F154" s="157" t="s">
        <v>200</v>
      </c>
      <c r="G154" s="26"/>
      <c r="H154" s="26"/>
      <c r="I154" s="26"/>
      <c r="J154" s="26"/>
      <c r="K154" s="26"/>
      <c r="L154" s="26"/>
      <c r="M154" s="27"/>
      <c r="N154" s="158"/>
      <c r="O154" s="159"/>
      <c r="P154" s="52"/>
      <c r="Q154" s="52"/>
      <c r="R154" s="52"/>
      <c r="S154" s="52"/>
      <c r="T154" s="52"/>
      <c r="U154" s="52"/>
      <c r="V154" s="52"/>
      <c r="W154" s="52"/>
      <c r="X154" s="53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79</v>
      </c>
    </row>
    <row r="155" spans="1:65" s="2" customFormat="1" ht="44.25" customHeight="1">
      <c r="A155" s="26"/>
      <c r="B155" s="141"/>
      <c r="C155" s="160" t="s">
        <v>202</v>
      </c>
      <c r="D155" s="160" t="s">
        <v>164</v>
      </c>
      <c r="E155" s="161" t="s">
        <v>203</v>
      </c>
      <c r="F155" s="162" t="s">
        <v>204</v>
      </c>
      <c r="G155" s="163" t="s">
        <v>150</v>
      </c>
      <c r="H155" s="164">
        <v>3</v>
      </c>
      <c r="I155" s="165"/>
      <c r="J155" s="166"/>
      <c r="K155" s="165">
        <f>ROUND(P155*H155,2)</f>
        <v>0</v>
      </c>
      <c r="L155" s="166"/>
      <c r="M155" s="167"/>
      <c r="N155" s="168" t="s">
        <v>1</v>
      </c>
      <c r="O155" s="150" t="s">
        <v>35</v>
      </c>
      <c r="P155" s="151">
        <f>I155+J155</f>
        <v>0</v>
      </c>
      <c r="Q155" s="151">
        <f>ROUND(I155*H155,2)</f>
        <v>0</v>
      </c>
      <c r="R155" s="151">
        <f>ROUND(J155*H155,2)</f>
        <v>0</v>
      </c>
      <c r="S155" s="152">
        <v>0</v>
      </c>
      <c r="T155" s="152">
        <f>S155*H155</f>
        <v>0</v>
      </c>
      <c r="U155" s="152">
        <v>0</v>
      </c>
      <c r="V155" s="152">
        <f>U155*H155</f>
        <v>0</v>
      </c>
      <c r="W155" s="152">
        <v>0</v>
      </c>
      <c r="X155" s="153">
        <f>W155*H155</f>
        <v>0</v>
      </c>
      <c r="Y155" s="26"/>
      <c r="Z155" s="26"/>
      <c r="AA155" s="26"/>
      <c r="AB155" s="26"/>
      <c r="AC155" s="26"/>
      <c r="AD155" s="26"/>
      <c r="AE155" s="26"/>
      <c r="AR155" s="154" t="s">
        <v>167</v>
      </c>
      <c r="AT155" s="154" t="s">
        <v>164</v>
      </c>
      <c r="AU155" s="154" t="s">
        <v>79</v>
      </c>
      <c r="AY155" s="14" t="s">
        <v>125</v>
      </c>
      <c r="BE155" s="155">
        <f>IF(O155="základní",K155,0)</f>
        <v>0</v>
      </c>
      <c r="BF155" s="155">
        <f>IF(O155="snížená",K155,0)</f>
        <v>0</v>
      </c>
      <c r="BG155" s="155">
        <f>IF(O155="zákl. přenesená",K155,0)</f>
        <v>0</v>
      </c>
      <c r="BH155" s="155">
        <f>IF(O155="sníž. přenesená",K155,0)</f>
        <v>0</v>
      </c>
      <c r="BI155" s="155">
        <f>IF(O155="nulová",K155,0)</f>
        <v>0</v>
      </c>
      <c r="BJ155" s="14" t="s">
        <v>79</v>
      </c>
      <c r="BK155" s="155">
        <f>ROUND(P155*H155,2)</f>
        <v>0</v>
      </c>
      <c r="BL155" s="14" t="s">
        <v>167</v>
      </c>
      <c r="BM155" s="154" t="s">
        <v>205</v>
      </c>
    </row>
    <row r="156" spans="1:65" s="2" customFormat="1" ht="29.25">
      <c r="A156" s="26"/>
      <c r="B156" s="27"/>
      <c r="C156" s="26"/>
      <c r="D156" s="156" t="s">
        <v>132</v>
      </c>
      <c r="E156" s="26"/>
      <c r="F156" s="157" t="s">
        <v>204</v>
      </c>
      <c r="G156" s="26"/>
      <c r="H156" s="26"/>
      <c r="I156" s="26"/>
      <c r="J156" s="26"/>
      <c r="K156" s="26"/>
      <c r="L156" s="26"/>
      <c r="M156" s="27"/>
      <c r="N156" s="158"/>
      <c r="O156" s="159"/>
      <c r="P156" s="52"/>
      <c r="Q156" s="52"/>
      <c r="R156" s="52"/>
      <c r="S156" s="52"/>
      <c r="T156" s="52"/>
      <c r="U156" s="52"/>
      <c r="V156" s="52"/>
      <c r="W156" s="52"/>
      <c r="X156" s="53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79</v>
      </c>
    </row>
    <row r="157" spans="1:65" s="2" customFormat="1" ht="33" customHeight="1">
      <c r="A157" s="26"/>
      <c r="B157" s="141"/>
      <c r="C157" s="160" t="s">
        <v>206</v>
      </c>
      <c r="D157" s="160" t="s">
        <v>164</v>
      </c>
      <c r="E157" s="161" t="s">
        <v>207</v>
      </c>
      <c r="F157" s="162" t="s">
        <v>208</v>
      </c>
      <c r="G157" s="163" t="s">
        <v>150</v>
      </c>
      <c r="H157" s="164">
        <v>1</v>
      </c>
      <c r="I157" s="165"/>
      <c r="J157" s="166"/>
      <c r="K157" s="165">
        <f>ROUND(P157*H157,2)</f>
        <v>0</v>
      </c>
      <c r="L157" s="166"/>
      <c r="M157" s="167"/>
      <c r="N157" s="168" t="s">
        <v>1</v>
      </c>
      <c r="O157" s="150" t="s">
        <v>35</v>
      </c>
      <c r="P157" s="151">
        <f>I157+J157</f>
        <v>0</v>
      </c>
      <c r="Q157" s="151">
        <f>ROUND(I157*H157,2)</f>
        <v>0</v>
      </c>
      <c r="R157" s="151">
        <f>ROUND(J157*H157,2)</f>
        <v>0</v>
      </c>
      <c r="S157" s="152">
        <v>0</v>
      </c>
      <c r="T157" s="152">
        <f>S157*H157</f>
        <v>0</v>
      </c>
      <c r="U157" s="152">
        <v>0</v>
      </c>
      <c r="V157" s="152">
        <f>U157*H157</f>
        <v>0</v>
      </c>
      <c r="W157" s="152">
        <v>0</v>
      </c>
      <c r="X157" s="153">
        <f>W157*H157</f>
        <v>0</v>
      </c>
      <c r="Y157" s="26"/>
      <c r="Z157" s="26"/>
      <c r="AA157" s="26"/>
      <c r="AB157" s="26"/>
      <c r="AC157" s="26"/>
      <c r="AD157" s="26"/>
      <c r="AE157" s="26"/>
      <c r="AR157" s="154" t="s">
        <v>167</v>
      </c>
      <c r="AT157" s="154" t="s">
        <v>164</v>
      </c>
      <c r="AU157" s="154" t="s">
        <v>79</v>
      </c>
      <c r="AY157" s="14" t="s">
        <v>125</v>
      </c>
      <c r="BE157" s="155">
        <f>IF(O157="základní",K157,0)</f>
        <v>0</v>
      </c>
      <c r="BF157" s="155">
        <f>IF(O157="snížená",K157,0)</f>
        <v>0</v>
      </c>
      <c r="BG157" s="155">
        <f>IF(O157="zákl. přenesená",K157,0)</f>
        <v>0</v>
      </c>
      <c r="BH157" s="155">
        <f>IF(O157="sníž. přenesená",K157,0)</f>
        <v>0</v>
      </c>
      <c r="BI157" s="155">
        <f>IF(O157="nulová",K157,0)</f>
        <v>0</v>
      </c>
      <c r="BJ157" s="14" t="s">
        <v>79</v>
      </c>
      <c r="BK157" s="155">
        <f>ROUND(P157*H157,2)</f>
        <v>0</v>
      </c>
      <c r="BL157" s="14" t="s">
        <v>167</v>
      </c>
      <c r="BM157" s="154" t="s">
        <v>209</v>
      </c>
    </row>
    <row r="158" spans="1:65" s="2" customFormat="1" ht="29.25">
      <c r="A158" s="26"/>
      <c r="B158" s="27"/>
      <c r="C158" s="26"/>
      <c r="D158" s="156" t="s">
        <v>132</v>
      </c>
      <c r="E158" s="26"/>
      <c r="F158" s="157" t="s">
        <v>208</v>
      </c>
      <c r="G158" s="26"/>
      <c r="H158" s="26"/>
      <c r="I158" s="26"/>
      <c r="J158" s="26"/>
      <c r="K158" s="26"/>
      <c r="L158" s="26"/>
      <c r="M158" s="27"/>
      <c r="N158" s="158"/>
      <c r="O158" s="159"/>
      <c r="P158" s="52"/>
      <c r="Q158" s="52"/>
      <c r="R158" s="52"/>
      <c r="S158" s="52"/>
      <c r="T158" s="52"/>
      <c r="U158" s="52"/>
      <c r="V158" s="52"/>
      <c r="W158" s="52"/>
      <c r="X158" s="53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79</v>
      </c>
    </row>
    <row r="159" spans="1:65" s="2" customFormat="1" ht="16.5" customHeight="1">
      <c r="A159" s="26"/>
      <c r="B159" s="141"/>
      <c r="C159" s="142" t="s">
        <v>210</v>
      </c>
      <c r="D159" s="142" t="s">
        <v>126</v>
      </c>
      <c r="E159" s="143" t="s">
        <v>211</v>
      </c>
      <c r="F159" s="144" t="s">
        <v>212</v>
      </c>
      <c r="G159" s="145" t="s">
        <v>150</v>
      </c>
      <c r="H159" s="146">
        <v>2</v>
      </c>
      <c r="I159" s="147"/>
      <c r="J159" s="147"/>
      <c r="K159" s="147">
        <f>ROUND(P159*H159,2)</f>
        <v>0</v>
      </c>
      <c r="L159" s="148"/>
      <c r="M159" s="27"/>
      <c r="N159" s="149" t="s">
        <v>1</v>
      </c>
      <c r="O159" s="150" t="s">
        <v>35</v>
      </c>
      <c r="P159" s="151">
        <f>I159+J159</f>
        <v>0</v>
      </c>
      <c r="Q159" s="151">
        <f>ROUND(I159*H159,2)</f>
        <v>0</v>
      </c>
      <c r="R159" s="151">
        <f>ROUND(J159*H159,2)</f>
        <v>0</v>
      </c>
      <c r="S159" s="152">
        <v>0</v>
      </c>
      <c r="T159" s="152">
        <f>S159*H159</f>
        <v>0</v>
      </c>
      <c r="U159" s="152">
        <v>0</v>
      </c>
      <c r="V159" s="152">
        <f>U159*H159</f>
        <v>0</v>
      </c>
      <c r="W159" s="152">
        <v>0</v>
      </c>
      <c r="X159" s="153">
        <f>W159*H159</f>
        <v>0</v>
      </c>
      <c r="Y159" s="26"/>
      <c r="Z159" s="26"/>
      <c r="AA159" s="26"/>
      <c r="AB159" s="26"/>
      <c r="AC159" s="26"/>
      <c r="AD159" s="26"/>
      <c r="AE159" s="26"/>
      <c r="AR159" s="154" t="s">
        <v>130</v>
      </c>
      <c r="AT159" s="154" t="s">
        <v>126</v>
      </c>
      <c r="AU159" s="154" t="s">
        <v>79</v>
      </c>
      <c r="AY159" s="14" t="s">
        <v>125</v>
      </c>
      <c r="BE159" s="155">
        <f>IF(O159="základní",K159,0)</f>
        <v>0</v>
      </c>
      <c r="BF159" s="155">
        <f>IF(O159="snížená",K159,0)</f>
        <v>0</v>
      </c>
      <c r="BG159" s="155">
        <f>IF(O159="zákl. přenesená",K159,0)</f>
        <v>0</v>
      </c>
      <c r="BH159" s="155">
        <f>IF(O159="sníž. přenesená",K159,0)</f>
        <v>0</v>
      </c>
      <c r="BI159" s="155">
        <f>IF(O159="nulová",K159,0)</f>
        <v>0</v>
      </c>
      <c r="BJ159" s="14" t="s">
        <v>79</v>
      </c>
      <c r="BK159" s="155">
        <f>ROUND(P159*H159,2)</f>
        <v>0</v>
      </c>
      <c r="BL159" s="14" t="s">
        <v>130</v>
      </c>
      <c r="BM159" s="154" t="s">
        <v>213</v>
      </c>
    </row>
    <row r="160" spans="1:65" s="2" customFormat="1" ht="29.25">
      <c r="A160" s="26"/>
      <c r="B160" s="27"/>
      <c r="C160" s="26"/>
      <c r="D160" s="156" t="s">
        <v>132</v>
      </c>
      <c r="E160" s="26"/>
      <c r="F160" s="157" t="s">
        <v>214</v>
      </c>
      <c r="G160" s="26"/>
      <c r="H160" s="26"/>
      <c r="I160" s="26"/>
      <c r="J160" s="26"/>
      <c r="K160" s="26"/>
      <c r="L160" s="26"/>
      <c r="M160" s="27"/>
      <c r="N160" s="158"/>
      <c r="O160" s="159"/>
      <c r="P160" s="52"/>
      <c r="Q160" s="52"/>
      <c r="R160" s="52"/>
      <c r="S160" s="52"/>
      <c r="T160" s="52"/>
      <c r="U160" s="52"/>
      <c r="V160" s="52"/>
      <c r="W160" s="52"/>
      <c r="X160" s="53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79</v>
      </c>
    </row>
    <row r="161" spans="1:65" s="2" customFormat="1" ht="16.5" customHeight="1">
      <c r="A161" s="26"/>
      <c r="B161" s="141"/>
      <c r="C161" s="142" t="s">
        <v>215</v>
      </c>
      <c r="D161" s="142" t="s">
        <v>126</v>
      </c>
      <c r="E161" s="143" t="s">
        <v>216</v>
      </c>
      <c r="F161" s="144" t="s">
        <v>217</v>
      </c>
      <c r="G161" s="145" t="s">
        <v>150</v>
      </c>
      <c r="H161" s="146">
        <v>3</v>
      </c>
      <c r="I161" s="147"/>
      <c r="J161" s="147"/>
      <c r="K161" s="147">
        <f>ROUND(P161*H161,2)</f>
        <v>0</v>
      </c>
      <c r="L161" s="148"/>
      <c r="M161" s="27"/>
      <c r="N161" s="149" t="s">
        <v>1</v>
      </c>
      <c r="O161" s="150" t="s">
        <v>35</v>
      </c>
      <c r="P161" s="151">
        <f>I161+J161</f>
        <v>0</v>
      </c>
      <c r="Q161" s="151">
        <f>ROUND(I161*H161,2)</f>
        <v>0</v>
      </c>
      <c r="R161" s="151">
        <f>ROUND(J161*H161,2)</f>
        <v>0</v>
      </c>
      <c r="S161" s="152">
        <v>0</v>
      </c>
      <c r="T161" s="152">
        <f>S161*H161</f>
        <v>0</v>
      </c>
      <c r="U161" s="152">
        <v>0</v>
      </c>
      <c r="V161" s="152">
        <f>U161*H161</f>
        <v>0</v>
      </c>
      <c r="W161" s="152">
        <v>0</v>
      </c>
      <c r="X161" s="153">
        <f>W161*H161</f>
        <v>0</v>
      </c>
      <c r="Y161" s="26"/>
      <c r="Z161" s="26"/>
      <c r="AA161" s="26"/>
      <c r="AB161" s="26"/>
      <c r="AC161" s="26"/>
      <c r="AD161" s="26"/>
      <c r="AE161" s="26"/>
      <c r="AR161" s="154" t="s">
        <v>130</v>
      </c>
      <c r="AT161" s="154" t="s">
        <v>126</v>
      </c>
      <c r="AU161" s="154" t="s">
        <v>79</v>
      </c>
      <c r="AY161" s="14" t="s">
        <v>125</v>
      </c>
      <c r="BE161" s="155">
        <f>IF(O161="základní",K161,0)</f>
        <v>0</v>
      </c>
      <c r="BF161" s="155">
        <f>IF(O161="snížená",K161,0)</f>
        <v>0</v>
      </c>
      <c r="BG161" s="155">
        <f>IF(O161="zákl. přenesená",K161,0)</f>
        <v>0</v>
      </c>
      <c r="BH161" s="155">
        <f>IF(O161="sníž. přenesená",K161,0)</f>
        <v>0</v>
      </c>
      <c r="BI161" s="155">
        <f>IF(O161="nulová",K161,0)</f>
        <v>0</v>
      </c>
      <c r="BJ161" s="14" t="s">
        <v>79</v>
      </c>
      <c r="BK161" s="155">
        <f>ROUND(P161*H161,2)</f>
        <v>0</v>
      </c>
      <c r="BL161" s="14" t="s">
        <v>130</v>
      </c>
      <c r="BM161" s="154" t="s">
        <v>218</v>
      </c>
    </row>
    <row r="162" spans="1:65" s="2" customFormat="1" ht="11.25">
      <c r="A162" s="26"/>
      <c r="B162" s="27"/>
      <c r="C162" s="26"/>
      <c r="D162" s="156" t="s">
        <v>132</v>
      </c>
      <c r="E162" s="26"/>
      <c r="F162" s="157" t="s">
        <v>217</v>
      </c>
      <c r="G162" s="26"/>
      <c r="H162" s="26"/>
      <c r="I162" s="26"/>
      <c r="J162" s="26"/>
      <c r="K162" s="26"/>
      <c r="L162" s="26"/>
      <c r="M162" s="27"/>
      <c r="N162" s="158"/>
      <c r="O162" s="159"/>
      <c r="P162" s="52"/>
      <c r="Q162" s="52"/>
      <c r="R162" s="52"/>
      <c r="S162" s="52"/>
      <c r="T162" s="52"/>
      <c r="U162" s="52"/>
      <c r="V162" s="52"/>
      <c r="W162" s="52"/>
      <c r="X162" s="53"/>
      <c r="Y162" s="26"/>
      <c r="Z162" s="26"/>
      <c r="AA162" s="26"/>
      <c r="AB162" s="26"/>
      <c r="AC162" s="26"/>
      <c r="AD162" s="26"/>
      <c r="AE162" s="26"/>
      <c r="AT162" s="14" t="s">
        <v>132</v>
      </c>
      <c r="AU162" s="14" t="s">
        <v>79</v>
      </c>
    </row>
    <row r="163" spans="1:65" s="2" customFormat="1" ht="16.5" customHeight="1">
      <c r="A163" s="26"/>
      <c r="B163" s="141"/>
      <c r="C163" s="142" t="s">
        <v>8</v>
      </c>
      <c r="D163" s="142" t="s">
        <v>126</v>
      </c>
      <c r="E163" s="143" t="s">
        <v>219</v>
      </c>
      <c r="F163" s="144" t="s">
        <v>220</v>
      </c>
      <c r="G163" s="145" t="s">
        <v>150</v>
      </c>
      <c r="H163" s="146">
        <v>3</v>
      </c>
      <c r="I163" s="147"/>
      <c r="J163" s="147"/>
      <c r="K163" s="147">
        <f>ROUND(P163*H163,2)</f>
        <v>0</v>
      </c>
      <c r="L163" s="148"/>
      <c r="M163" s="27"/>
      <c r="N163" s="149" t="s">
        <v>1</v>
      </c>
      <c r="O163" s="150" t="s">
        <v>35</v>
      </c>
      <c r="P163" s="151">
        <f>I163+J163</f>
        <v>0</v>
      </c>
      <c r="Q163" s="151">
        <f>ROUND(I163*H163,2)</f>
        <v>0</v>
      </c>
      <c r="R163" s="151">
        <f>ROUND(J163*H163,2)</f>
        <v>0</v>
      </c>
      <c r="S163" s="152">
        <v>0</v>
      </c>
      <c r="T163" s="152">
        <f>S163*H163</f>
        <v>0</v>
      </c>
      <c r="U163" s="152">
        <v>0</v>
      </c>
      <c r="V163" s="152">
        <f>U163*H163</f>
        <v>0</v>
      </c>
      <c r="W163" s="152">
        <v>0</v>
      </c>
      <c r="X163" s="153">
        <f>W163*H163</f>
        <v>0</v>
      </c>
      <c r="Y163" s="26"/>
      <c r="Z163" s="26"/>
      <c r="AA163" s="26"/>
      <c r="AB163" s="26"/>
      <c r="AC163" s="26"/>
      <c r="AD163" s="26"/>
      <c r="AE163" s="26"/>
      <c r="AR163" s="154" t="s">
        <v>130</v>
      </c>
      <c r="AT163" s="154" t="s">
        <v>126</v>
      </c>
      <c r="AU163" s="154" t="s">
        <v>79</v>
      </c>
      <c r="AY163" s="14" t="s">
        <v>125</v>
      </c>
      <c r="BE163" s="155">
        <f>IF(O163="základní",K163,0)</f>
        <v>0</v>
      </c>
      <c r="BF163" s="155">
        <f>IF(O163="snížená",K163,0)</f>
        <v>0</v>
      </c>
      <c r="BG163" s="155">
        <f>IF(O163="zákl. přenesená",K163,0)</f>
        <v>0</v>
      </c>
      <c r="BH163" s="155">
        <f>IF(O163="sníž. přenesená",K163,0)</f>
        <v>0</v>
      </c>
      <c r="BI163" s="155">
        <f>IF(O163="nulová",K163,0)</f>
        <v>0</v>
      </c>
      <c r="BJ163" s="14" t="s">
        <v>79</v>
      </c>
      <c r="BK163" s="155">
        <f>ROUND(P163*H163,2)</f>
        <v>0</v>
      </c>
      <c r="BL163" s="14" t="s">
        <v>130</v>
      </c>
      <c r="BM163" s="154" t="s">
        <v>221</v>
      </c>
    </row>
    <row r="164" spans="1:65" s="2" customFormat="1" ht="11.25">
      <c r="A164" s="26"/>
      <c r="B164" s="27"/>
      <c r="C164" s="26"/>
      <c r="D164" s="156" t="s">
        <v>132</v>
      </c>
      <c r="E164" s="26"/>
      <c r="F164" s="157" t="s">
        <v>220</v>
      </c>
      <c r="G164" s="26"/>
      <c r="H164" s="26"/>
      <c r="I164" s="26"/>
      <c r="J164" s="26"/>
      <c r="K164" s="26"/>
      <c r="L164" s="26"/>
      <c r="M164" s="27"/>
      <c r="N164" s="158"/>
      <c r="O164" s="159"/>
      <c r="P164" s="52"/>
      <c r="Q164" s="52"/>
      <c r="R164" s="52"/>
      <c r="S164" s="52"/>
      <c r="T164" s="52"/>
      <c r="U164" s="52"/>
      <c r="V164" s="52"/>
      <c r="W164" s="52"/>
      <c r="X164" s="53"/>
      <c r="Y164" s="26"/>
      <c r="Z164" s="26"/>
      <c r="AA164" s="26"/>
      <c r="AB164" s="26"/>
      <c r="AC164" s="26"/>
      <c r="AD164" s="26"/>
      <c r="AE164" s="26"/>
      <c r="AT164" s="14" t="s">
        <v>132</v>
      </c>
      <c r="AU164" s="14" t="s">
        <v>79</v>
      </c>
    </row>
    <row r="165" spans="1:65" s="2" customFormat="1" ht="33" customHeight="1">
      <c r="A165" s="26"/>
      <c r="B165" s="141"/>
      <c r="C165" s="160" t="s">
        <v>222</v>
      </c>
      <c r="D165" s="160" t="s">
        <v>164</v>
      </c>
      <c r="E165" s="161" t="s">
        <v>223</v>
      </c>
      <c r="F165" s="162" t="s">
        <v>224</v>
      </c>
      <c r="G165" s="163" t="s">
        <v>150</v>
      </c>
      <c r="H165" s="164">
        <v>3</v>
      </c>
      <c r="I165" s="165"/>
      <c r="J165" s="166"/>
      <c r="K165" s="165">
        <f>ROUND(P165*H165,2)</f>
        <v>0</v>
      </c>
      <c r="L165" s="166"/>
      <c r="M165" s="167"/>
      <c r="N165" s="168" t="s">
        <v>1</v>
      </c>
      <c r="O165" s="150" t="s">
        <v>35</v>
      </c>
      <c r="P165" s="151">
        <f>I165+J165</f>
        <v>0</v>
      </c>
      <c r="Q165" s="151">
        <f>ROUND(I165*H165,2)</f>
        <v>0</v>
      </c>
      <c r="R165" s="151">
        <f>ROUND(J165*H165,2)</f>
        <v>0</v>
      </c>
      <c r="S165" s="152">
        <v>0</v>
      </c>
      <c r="T165" s="152">
        <f>S165*H165</f>
        <v>0</v>
      </c>
      <c r="U165" s="152">
        <v>0</v>
      </c>
      <c r="V165" s="152">
        <f>U165*H165</f>
        <v>0</v>
      </c>
      <c r="W165" s="152">
        <v>0</v>
      </c>
      <c r="X165" s="153">
        <f>W165*H165</f>
        <v>0</v>
      </c>
      <c r="Y165" s="26"/>
      <c r="Z165" s="26"/>
      <c r="AA165" s="26"/>
      <c r="AB165" s="26"/>
      <c r="AC165" s="26"/>
      <c r="AD165" s="26"/>
      <c r="AE165" s="26"/>
      <c r="AR165" s="154" t="s">
        <v>167</v>
      </c>
      <c r="AT165" s="154" t="s">
        <v>164</v>
      </c>
      <c r="AU165" s="154" t="s">
        <v>79</v>
      </c>
      <c r="AY165" s="14" t="s">
        <v>125</v>
      </c>
      <c r="BE165" s="155">
        <f>IF(O165="základní",K165,0)</f>
        <v>0</v>
      </c>
      <c r="BF165" s="155">
        <f>IF(O165="snížená",K165,0)</f>
        <v>0</v>
      </c>
      <c r="BG165" s="155">
        <f>IF(O165="zákl. přenesená",K165,0)</f>
        <v>0</v>
      </c>
      <c r="BH165" s="155">
        <f>IF(O165="sníž. přenesená",K165,0)</f>
        <v>0</v>
      </c>
      <c r="BI165" s="155">
        <f>IF(O165="nulová",K165,0)</f>
        <v>0</v>
      </c>
      <c r="BJ165" s="14" t="s">
        <v>79</v>
      </c>
      <c r="BK165" s="155">
        <f>ROUND(P165*H165,2)</f>
        <v>0</v>
      </c>
      <c r="BL165" s="14" t="s">
        <v>167</v>
      </c>
      <c r="BM165" s="154" t="s">
        <v>225</v>
      </c>
    </row>
    <row r="166" spans="1:65" s="2" customFormat="1" ht="19.5">
      <c r="A166" s="26"/>
      <c r="B166" s="27"/>
      <c r="C166" s="26"/>
      <c r="D166" s="156" t="s">
        <v>132</v>
      </c>
      <c r="E166" s="26"/>
      <c r="F166" s="157" t="s">
        <v>224</v>
      </c>
      <c r="G166" s="26"/>
      <c r="H166" s="26"/>
      <c r="I166" s="26"/>
      <c r="J166" s="26"/>
      <c r="K166" s="26"/>
      <c r="L166" s="26"/>
      <c r="M166" s="27"/>
      <c r="N166" s="158"/>
      <c r="O166" s="159"/>
      <c r="P166" s="52"/>
      <c r="Q166" s="52"/>
      <c r="R166" s="52"/>
      <c r="S166" s="52"/>
      <c r="T166" s="52"/>
      <c r="U166" s="52"/>
      <c r="V166" s="52"/>
      <c r="W166" s="52"/>
      <c r="X166" s="53"/>
      <c r="Y166" s="26"/>
      <c r="Z166" s="26"/>
      <c r="AA166" s="26"/>
      <c r="AB166" s="26"/>
      <c r="AC166" s="26"/>
      <c r="AD166" s="26"/>
      <c r="AE166" s="26"/>
      <c r="AT166" s="14" t="s">
        <v>132</v>
      </c>
      <c r="AU166" s="14" t="s">
        <v>79</v>
      </c>
    </row>
    <row r="167" spans="1:65" s="2" customFormat="1" ht="33" customHeight="1">
      <c r="A167" s="26"/>
      <c r="B167" s="141"/>
      <c r="C167" s="160" t="s">
        <v>226</v>
      </c>
      <c r="D167" s="160" t="s">
        <v>164</v>
      </c>
      <c r="E167" s="161" t="s">
        <v>227</v>
      </c>
      <c r="F167" s="162" t="s">
        <v>228</v>
      </c>
      <c r="G167" s="163" t="s">
        <v>150</v>
      </c>
      <c r="H167" s="164">
        <v>3</v>
      </c>
      <c r="I167" s="165"/>
      <c r="J167" s="166"/>
      <c r="K167" s="165">
        <f>ROUND(P167*H167,2)</f>
        <v>0</v>
      </c>
      <c r="L167" s="166"/>
      <c r="M167" s="167"/>
      <c r="N167" s="168" t="s">
        <v>1</v>
      </c>
      <c r="O167" s="150" t="s">
        <v>35</v>
      </c>
      <c r="P167" s="151">
        <f>I167+J167</f>
        <v>0</v>
      </c>
      <c r="Q167" s="151">
        <f>ROUND(I167*H167,2)</f>
        <v>0</v>
      </c>
      <c r="R167" s="151">
        <f>ROUND(J167*H167,2)</f>
        <v>0</v>
      </c>
      <c r="S167" s="152">
        <v>0</v>
      </c>
      <c r="T167" s="152">
        <f>S167*H167</f>
        <v>0</v>
      </c>
      <c r="U167" s="152">
        <v>0</v>
      </c>
      <c r="V167" s="152">
        <f>U167*H167</f>
        <v>0</v>
      </c>
      <c r="W167" s="152">
        <v>0</v>
      </c>
      <c r="X167" s="153">
        <f>W167*H167</f>
        <v>0</v>
      </c>
      <c r="Y167" s="26"/>
      <c r="Z167" s="26"/>
      <c r="AA167" s="26"/>
      <c r="AB167" s="26"/>
      <c r="AC167" s="26"/>
      <c r="AD167" s="26"/>
      <c r="AE167" s="26"/>
      <c r="AR167" s="154" t="s">
        <v>167</v>
      </c>
      <c r="AT167" s="154" t="s">
        <v>164</v>
      </c>
      <c r="AU167" s="154" t="s">
        <v>79</v>
      </c>
      <c r="AY167" s="14" t="s">
        <v>125</v>
      </c>
      <c r="BE167" s="155">
        <f>IF(O167="základní",K167,0)</f>
        <v>0</v>
      </c>
      <c r="BF167" s="155">
        <f>IF(O167="snížená",K167,0)</f>
        <v>0</v>
      </c>
      <c r="BG167" s="155">
        <f>IF(O167="zákl. přenesená",K167,0)</f>
        <v>0</v>
      </c>
      <c r="BH167" s="155">
        <f>IF(O167="sníž. přenesená",K167,0)</f>
        <v>0</v>
      </c>
      <c r="BI167" s="155">
        <f>IF(O167="nulová",K167,0)</f>
        <v>0</v>
      </c>
      <c r="BJ167" s="14" t="s">
        <v>79</v>
      </c>
      <c r="BK167" s="155">
        <f>ROUND(P167*H167,2)</f>
        <v>0</v>
      </c>
      <c r="BL167" s="14" t="s">
        <v>167</v>
      </c>
      <c r="BM167" s="154" t="s">
        <v>229</v>
      </c>
    </row>
    <row r="168" spans="1:65" s="2" customFormat="1" ht="19.5">
      <c r="A168" s="26"/>
      <c r="B168" s="27"/>
      <c r="C168" s="26"/>
      <c r="D168" s="156" t="s">
        <v>132</v>
      </c>
      <c r="E168" s="26"/>
      <c r="F168" s="157" t="s">
        <v>228</v>
      </c>
      <c r="G168" s="26"/>
      <c r="H168" s="26"/>
      <c r="I168" s="26"/>
      <c r="J168" s="26"/>
      <c r="K168" s="26"/>
      <c r="L168" s="26"/>
      <c r="M168" s="27"/>
      <c r="N168" s="158"/>
      <c r="O168" s="159"/>
      <c r="P168" s="52"/>
      <c r="Q168" s="52"/>
      <c r="R168" s="52"/>
      <c r="S168" s="52"/>
      <c r="T168" s="52"/>
      <c r="U168" s="52"/>
      <c r="V168" s="52"/>
      <c r="W168" s="52"/>
      <c r="X168" s="53"/>
      <c r="Y168" s="26"/>
      <c r="Z168" s="26"/>
      <c r="AA168" s="26"/>
      <c r="AB168" s="26"/>
      <c r="AC168" s="26"/>
      <c r="AD168" s="26"/>
      <c r="AE168" s="26"/>
      <c r="AT168" s="14" t="s">
        <v>132</v>
      </c>
      <c r="AU168" s="14" t="s">
        <v>79</v>
      </c>
    </row>
    <row r="169" spans="1:65" s="2" customFormat="1" ht="33" customHeight="1">
      <c r="A169" s="26"/>
      <c r="B169" s="141"/>
      <c r="C169" s="160" t="s">
        <v>230</v>
      </c>
      <c r="D169" s="160" t="s">
        <v>164</v>
      </c>
      <c r="E169" s="161" t="s">
        <v>231</v>
      </c>
      <c r="F169" s="162" t="s">
        <v>232</v>
      </c>
      <c r="G169" s="163" t="s">
        <v>150</v>
      </c>
      <c r="H169" s="164">
        <v>1</v>
      </c>
      <c r="I169" s="165"/>
      <c r="J169" s="166"/>
      <c r="K169" s="165">
        <f>ROUND(P169*H169,2)</f>
        <v>0</v>
      </c>
      <c r="L169" s="166"/>
      <c r="M169" s="167"/>
      <c r="N169" s="168" t="s">
        <v>1</v>
      </c>
      <c r="O169" s="150" t="s">
        <v>35</v>
      </c>
      <c r="P169" s="151">
        <f>I169+J169</f>
        <v>0</v>
      </c>
      <c r="Q169" s="151">
        <f>ROUND(I169*H169,2)</f>
        <v>0</v>
      </c>
      <c r="R169" s="151">
        <f>ROUND(J169*H169,2)</f>
        <v>0</v>
      </c>
      <c r="S169" s="152">
        <v>0</v>
      </c>
      <c r="T169" s="152">
        <f>S169*H169</f>
        <v>0</v>
      </c>
      <c r="U169" s="152">
        <v>0</v>
      </c>
      <c r="V169" s="152">
        <f>U169*H169</f>
        <v>0</v>
      </c>
      <c r="W169" s="152">
        <v>0</v>
      </c>
      <c r="X169" s="153">
        <f>W169*H169</f>
        <v>0</v>
      </c>
      <c r="Y169" s="26"/>
      <c r="Z169" s="26"/>
      <c r="AA169" s="26"/>
      <c r="AB169" s="26"/>
      <c r="AC169" s="26"/>
      <c r="AD169" s="26"/>
      <c r="AE169" s="26"/>
      <c r="AR169" s="154" t="s">
        <v>167</v>
      </c>
      <c r="AT169" s="154" t="s">
        <v>164</v>
      </c>
      <c r="AU169" s="154" t="s">
        <v>79</v>
      </c>
      <c r="AY169" s="14" t="s">
        <v>125</v>
      </c>
      <c r="BE169" s="155">
        <f>IF(O169="základní",K169,0)</f>
        <v>0</v>
      </c>
      <c r="BF169" s="155">
        <f>IF(O169="snížená",K169,0)</f>
        <v>0</v>
      </c>
      <c r="BG169" s="155">
        <f>IF(O169="zákl. přenesená",K169,0)</f>
        <v>0</v>
      </c>
      <c r="BH169" s="155">
        <f>IF(O169="sníž. přenesená",K169,0)</f>
        <v>0</v>
      </c>
      <c r="BI169" s="155">
        <f>IF(O169="nulová",K169,0)</f>
        <v>0</v>
      </c>
      <c r="BJ169" s="14" t="s">
        <v>79</v>
      </c>
      <c r="BK169" s="155">
        <f>ROUND(P169*H169,2)</f>
        <v>0</v>
      </c>
      <c r="BL169" s="14" t="s">
        <v>167</v>
      </c>
      <c r="BM169" s="154" t="s">
        <v>233</v>
      </c>
    </row>
    <row r="170" spans="1:65" s="2" customFormat="1" ht="29.25">
      <c r="A170" s="26"/>
      <c r="B170" s="27"/>
      <c r="C170" s="26"/>
      <c r="D170" s="156" t="s">
        <v>132</v>
      </c>
      <c r="E170" s="26"/>
      <c r="F170" s="157" t="s">
        <v>232</v>
      </c>
      <c r="G170" s="26"/>
      <c r="H170" s="26"/>
      <c r="I170" s="26"/>
      <c r="J170" s="26"/>
      <c r="K170" s="26"/>
      <c r="L170" s="26"/>
      <c r="M170" s="27"/>
      <c r="N170" s="158"/>
      <c r="O170" s="159"/>
      <c r="P170" s="52"/>
      <c r="Q170" s="52"/>
      <c r="R170" s="52"/>
      <c r="S170" s="52"/>
      <c r="T170" s="52"/>
      <c r="U170" s="52"/>
      <c r="V170" s="52"/>
      <c r="W170" s="52"/>
      <c r="X170" s="53"/>
      <c r="Y170" s="26"/>
      <c r="Z170" s="26"/>
      <c r="AA170" s="26"/>
      <c r="AB170" s="26"/>
      <c r="AC170" s="26"/>
      <c r="AD170" s="26"/>
      <c r="AE170" s="26"/>
      <c r="AT170" s="14" t="s">
        <v>132</v>
      </c>
      <c r="AU170" s="14" t="s">
        <v>79</v>
      </c>
    </row>
    <row r="171" spans="1:65" s="2" customFormat="1" ht="21.75" customHeight="1">
      <c r="A171" s="26"/>
      <c r="B171" s="141"/>
      <c r="C171" s="142" t="s">
        <v>234</v>
      </c>
      <c r="D171" s="142" t="s">
        <v>126</v>
      </c>
      <c r="E171" s="143" t="s">
        <v>235</v>
      </c>
      <c r="F171" s="144" t="s">
        <v>236</v>
      </c>
      <c r="G171" s="145" t="s">
        <v>150</v>
      </c>
      <c r="H171" s="146">
        <v>1</v>
      </c>
      <c r="I171" s="147"/>
      <c r="J171" s="147"/>
      <c r="K171" s="147">
        <f>ROUND(P171*H171,2)</f>
        <v>0</v>
      </c>
      <c r="L171" s="148"/>
      <c r="M171" s="27"/>
      <c r="N171" s="149" t="s">
        <v>1</v>
      </c>
      <c r="O171" s="150" t="s">
        <v>35</v>
      </c>
      <c r="P171" s="151">
        <f>I171+J171</f>
        <v>0</v>
      </c>
      <c r="Q171" s="151">
        <f>ROUND(I171*H171,2)</f>
        <v>0</v>
      </c>
      <c r="R171" s="151">
        <f>ROUND(J171*H171,2)</f>
        <v>0</v>
      </c>
      <c r="S171" s="152">
        <v>0</v>
      </c>
      <c r="T171" s="152">
        <f>S171*H171</f>
        <v>0</v>
      </c>
      <c r="U171" s="152">
        <v>0</v>
      </c>
      <c r="V171" s="152">
        <f>U171*H171</f>
        <v>0</v>
      </c>
      <c r="W171" s="152">
        <v>0</v>
      </c>
      <c r="X171" s="153">
        <f>W171*H171</f>
        <v>0</v>
      </c>
      <c r="Y171" s="26"/>
      <c r="Z171" s="26"/>
      <c r="AA171" s="26"/>
      <c r="AB171" s="26"/>
      <c r="AC171" s="26"/>
      <c r="AD171" s="26"/>
      <c r="AE171" s="26"/>
      <c r="AR171" s="154" t="s">
        <v>130</v>
      </c>
      <c r="AT171" s="154" t="s">
        <v>126</v>
      </c>
      <c r="AU171" s="154" t="s">
        <v>79</v>
      </c>
      <c r="AY171" s="14" t="s">
        <v>125</v>
      </c>
      <c r="BE171" s="155">
        <f>IF(O171="základní",K171,0)</f>
        <v>0</v>
      </c>
      <c r="BF171" s="155">
        <f>IF(O171="snížená",K171,0)</f>
        <v>0</v>
      </c>
      <c r="BG171" s="155">
        <f>IF(O171="zákl. přenesená",K171,0)</f>
        <v>0</v>
      </c>
      <c r="BH171" s="155">
        <f>IF(O171="sníž. přenesená",K171,0)</f>
        <v>0</v>
      </c>
      <c r="BI171" s="155">
        <f>IF(O171="nulová",K171,0)</f>
        <v>0</v>
      </c>
      <c r="BJ171" s="14" t="s">
        <v>79</v>
      </c>
      <c r="BK171" s="155">
        <f>ROUND(P171*H171,2)</f>
        <v>0</v>
      </c>
      <c r="BL171" s="14" t="s">
        <v>130</v>
      </c>
      <c r="BM171" s="154" t="s">
        <v>237</v>
      </c>
    </row>
    <row r="172" spans="1:65" s="2" customFormat="1" ht="29.25">
      <c r="A172" s="26"/>
      <c r="B172" s="27"/>
      <c r="C172" s="26"/>
      <c r="D172" s="156" t="s">
        <v>132</v>
      </c>
      <c r="E172" s="26"/>
      <c r="F172" s="157" t="s">
        <v>238</v>
      </c>
      <c r="G172" s="26"/>
      <c r="H172" s="26"/>
      <c r="I172" s="26"/>
      <c r="J172" s="26"/>
      <c r="K172" s="26"/>
      <c r="L172" s="26"/>
      <c r="M172" s="27"/>
      <c r="N172" s="158"/>
      <c r="O172" s="159"/>
      <c r="P172" s="52"/>
      <c r="Q172" s="52"/>
      <c r="R172" s="52"/>
      <c r="S172" s="52"/>
      <c r="T172" s="52"/>
      <c r="U172" s="52"/>
      <c r="V172" s="52"/>
      <c r="W172" s="52"/>
      <c r="X172" s="53"/>
      <c r="Y172" s="26"/>
      <c r="Z172" s="26"/>
      <c r="AA172" s="26"/>
      <c r="AB172" s="26"/>
      <c r="AC172" s="26"/>
      <c r="AD172" s="26"/>
      <c r="AE172" s="26"/>
      <c r="AT172" s="14" t="s">
        <v>132</v>
      </c>
      <c r="AU172" s="14" t="s">
        <v>79</v>
      </c>
    </row>
    <row r="173" spans="1:65" s="2" customFormat="1" ht="21.75" customHeight="1">
      <c r="A173" s="26"/>
      <c r="B173" s="141"/>
      <c r="C173" s="142" t="s">
        <v>239</v>
      </c>
      <c r="D173" s="142" t="s">
        <v>126</v>
      </c>
      <c r="E173" s="143" t="s">
        <v>240</v>
      </c>
      <c r="F173" s="144" t="s">
        <v>241</v>
      </c>
      <c r="G173" s="145" t="s">
        <v>150</v>
      </c>
      <c r="H173" s="146">
        <v>1</v>
      </c>
      <c r="I173" s="147"/>
      <c r="J173" s="147"/>
      <c r="K173" s="147">
        <f>ROUND(P173*H173,2)</f>
        <v>0</v>
      </c>
      <c r="L173" s="148"/>
      <c r="M173" s="27"/>
      <c r="N173" s="149" t="s">
        <v>1</v>
      </c>
      <c r="O173" s="150" t="s">
        <v>35</v>
      </c>
      <c r="P173" s="151">
        <f>I173+J173</f>
        <v>0</v>
      </c>
      <c r="Q173" s="151">
        <f>ROUND(I173*H173,2)</f>
        <v>0</v>
      </c>
      <c r="R173" s="151">
        <f>ROUND(J173*H173,2)</f>
        <v>0</v>
      </c>
      <c r="S173" s="152">
        <v>0</v>
      </c>
      <c r="T173" s="152">
        <f>S173*H173</f>
        <v>0</v>
      </c>
      <c r="U173" s="152">
        <v>0</v>
      </c>
      <c r="V173" s="152">
        <f>U173*H173</f>
        <v>0</v>
      </c>
      <c r="W173" s="152">
        <v>0</v>
      </c>
      <c r="X173" s="153">
        <f>W173*H173</f>
        <v>0</v>
      </c>
      <c r="Y173" s="26"/>
      <c r="Z173" s="26"/>
      <c r="AA173" s="26"/>
      <c r="AB173" s="26"/>
      <c r="AC173" s="26"/>
      <c r="AD173" s="26"/>
      <c r="AE173" s="26"/>
      <c r="AR173" s="154" t="s">
        <v>130</v>
      </c>
      <c r="AT173" s="154" t="s">
        <v>126</v>
      </c>
      <c r="AU173" s="154" t="s">
        <v>79</v>
      </c>
      <c r="AY173" s="14" t="s">
        <v>125</v>
      </c>
      <c r="BE173" s="155">
        <f>IF(O173="základní",K173,0)</f>
        <v>0</v>
      </c>
      <c r="BF173" s="155">
        <f>IF(O173="snížená",K173,0)</f>
        <v>0</v>
      </c>
      <c r="BG173" s="155">
        <f>IF(O173="zákl. přenesená",K173,0)</f>
        <v>0</v>
      </c>
      <c r="BH173" s="155">
        <f>IF(O173="sníž. přenesená",K173,0)</f>
        <v>0</v>
      </c>
      <c r="BI173" s="155">
        <f>IF(O173="nulová",K173,0)</f>
        <v>0</v>
      </c>
      <c r="BJ173" s="14" t="s">
        <v>79</v>
      </c>
      <c r="BK173" s="155">
        <f>ROUND(P173*H173,2)</f>
        <v>0</v>
      </c>
      <c r="BL173" s="14" t="s">
        <v>130</v>
      </c>
      <c r="BM173" s="154" t="s">
        <v>242</v>
      </c>
    </row>
    <row r="174" spans="1:65" s="2" customFormat="1" ht="19.5">
      <c r="A174" s="26"/>
      <c r="B174" s="27"/>
      <c r="C174" s="26"/>
      <c r="D174" s="156" t="s">
        <v>132</v>
      </c>
      <c r="E174" s="26"/>
      <c r="F174" s="157" t="s">
        <v>243</v>
      </c>
      <c r="G174" s="26"/>
      <c r="H174" s="26"/>
      <c r="I174" s="26"/>
      <c r="J174" s="26"/>
      <c r="K174" s="26"/>
      <c r="L174" s="26"/>
      <c r="M174" s="27"/>
      <c r="N174" s="158"/>
      <c r="O174" s="159"/>
      <c r="P174" s="52"/>
      <c r="Q174" s="52"/>
      <c r="R174" s="52"/>
      <c r="S174" s="52"/>
      <c r="T174" s="52"/>
      <c r="U174" s="52"/>
      <c r="V174" s="52"/>
      <c r="W174" s="52"/>
      <c r="X174" s="53"/>
      <c r="Y174" s="26"/>
      <c r="Z174" s="26"/>
      <c r="AA174" s="26"/>
      <c r="AB174" s="26"/>
      <c r="AC174" s="26"/>
      <c r="AD174" s="26"/>
      <c r="AE174" s="26"/>
      <c r="AT174" s="14" t="s">
        <v>132</v>
      </c>
      <c r="AU174" s="14" t="s">
        <v>79</v>
      </c>
    </row>
    <row r="175" spans="1:65" s="2" customFormat="1" ht="21.75" customHeight="1">
      <c r="A175" s="26"/>
      <c r="B175" s="141"/>
      <c r="C175" s="142" t="s">
        <v>244</v>
      </c>
      <c r="D175" s="142" t="s">
        <v>126</v>
      </c>
      <c r="E175" s="143" t="s">
        <v>245</v>
      </c>
      <c r="F175" s="144" t="s">
        <v>246</v>
      </c>
      <c r="G175" s="145" t="s">
        <v>150</v>
      </c>
      <c r="H175" s="146">
        <v>6</v>
      </c>
      <c r="I175" s="147"/>
      <c r="J175" s="147"/>
      <c r="K175" s="147">
        <f>ROUND(P175*H175,2)</f>
        <v>0</v>
      </c>
      <c r="L175" s="148"/>
      <c r="M175" s="27"/>
      <c r="N175" s="149" t="s">
        <v>1</v>
      </c>
      <c r="O175" s="150" t="s">
        <v>35</v>
      </c>
      <c r="P175" s="151">
        <f>I175+J175</f>
        <v>0</v>
      </c>
      <c r="Q175" s="151">
        <f>ROUND(I175*H175,2)</f>
        <v>0</v>
      </c>
      <c r="R175" s="151">
        <f>ROUND(J175*H175,2)</f>
        <v>0</v>
      </c>
      <c r="S175" s="152">
        <v>0</v>
      </c>
      <c r="T175" s="152">
        <f>S175*H175</f>
        <v>0</v>
      </c>
      <c r="U175" s="152">
        <v>0</v>
      </c>
      <c r="V175" s="152">
        <f>U175*H175</f>
        <v>0</v>
      </c>
      <c r="W175" s="152">
        <v>0</v>
      </c>
      <c r="X175" s="153">
        <f>W175*H175</f>
        <v>0</v>
      </c>
      <c r="Y175" s="26"/>
      <c r="Z175" s="26"/>
      <c r="AA175" s="26"/>
      <c r="AB175" s="26"/>
      <c r="AC175" s="26"/>
      <c r="AD175" s="26"/>
      <c r="AE175" s="26"/>
      <c r="AR175" s="154" t="s">
        <v>130</v>
      </c>
      <c r="AT175" s="154" t="s">
        <v>126</v>
      </c>
      <c r="AU175" s="154" t="s">
        <v>79</v>
      </c>
      <c r="AY175" s="14" t="s">
        <v>125</v>
      </c>
      <c r="BE175" s="155">
        <f>IF(O175="základní",K175,0)</f>
        <v>0</v>
      </c>
      <c r="BF175" s="155">
        <f>IF(O175="snížená",K175,0)</f>
        <v>0</v>
      </c>
      <c r="BG175" s="155">
        <f>IF(O175="zákl. přenesená",K175,0)</f>
        <v>0</v>
      </c>
      <c r="BH175" s="155">
        <f>IF(O175="sníž. přenesená",K175,0)</f>
        <v>0</v>
      </c>
      <c r="BI175" s="155">
        <f>IF(O175="nulová",K175,0)</f>
        <v>0</v>
      </c>
      <c r="BJ175" s="14" t="s">
        <v>79</v>
      </c>
      <c r="BK175" s="155">
        <f>ROUND(P175*H175,2)</f>
        <v>0</v>
      </c>
      <c r="BL175" s="14" t="s">
        <v>130</v>
      </c>
      <c r="BM175" s="154" t="s">
        <v>247</v>
      </c>
    </row>
    <row r="176" spans="1:65" s="2" customFormat="1" ht="11.25">
      <c r="A176" s="26"/>
      <c r="B176" s="27"/>
      <c r="C176" s="26"/>
      <c r="D176" s="156" t="s">
        <v>132</v>
      </c>
      <c r="E176" s="26"/>
      <c r="F176" s="157" t="s">
        <v>246</v>
      </c>
      <c r="G176" s="26"/>
      <c r="H176" s="26"/>
      <c r="I176" s="26"/>
      <c r="J176" s="26"/>
      <c r="K176" s="26"/>
      <c r="L176" s="26"/>
      <c r="M176" s="27"/>
      <c r="N176" s="158"/>
      <c r="O176" s="159"/>
      <c r="P176" s="52"/>
      <c r="Q176" s="52"/>
      <c r="R176" s="52"/>
      <c r="S176" s="52"/>
      <c r="T176" s="52"/>
      <c r="U176" s="52"/>
      <c r="V176" s="52"/>
      <c r="W176" s="52"/>
      <c r="X176" s="53"/>
      <c r="Y176" s="26"/>
      <c r="Z176" s="26"/>
      <c r="AA176" s="26"/>
      <c r="AB176" s="26"/>
      <c r="AC176" s="26"/>
      <c r="AD176" s="26"/>
      <c r="AE176" s="26"/>
      <c r="AT176" s="14" t="s">
        <v>132</v>
      </c>
      <c r="AU176" s="14" t="s">
        <v>79</v>
      </c>
    </row>
    <row r="177" spans="1:65" s="2" customFormat="1" ht="55.5" customHeight="1">
      <c r="A177" s="26"/>
      <c r="B177" s="141"/>
      <c r="C177" s="160" t="s">
        <v>248</v>
      </c>
      <c r="D177" s="160" t="s">
        <v>164</v>
      </c>
      <c r="E177" s="161" t="s">
        <v>249</v>
      </c>
      <c r="F177" s="162" t="s">
        <v>250</v>
      </c>
      <c r="G177" s="163" t="s">
        <v>150</v>
      </c>
      <c r="H177" s="164">
        <v>1</v>
      </c>
      <c r="I177" s="165"/>
      <c r="J177" s="166"/>
      <c r="K177" s="165">
        <f>ROUND(P177*H177,2)</f>
        <v>0</v>
      </c>
      <c r="L177" s="166"/>
      <c r="M177" s="167"/>
      <c r="N177" s="168" t="s">
        <v>1</v>
      </c>
      <c r="O177" s="150" t="s">
        <v>35</v>
      </c>
      <c r="P177" s="151">
        <f>I177+J177</f>
        <v>0</v>
      </c>
      <c r="Q177" s="151">
        <f>ROUND(I177*H177,2)</f>
        <v>0</v>
      </c>
      <c r="R177" s="151">
        <f>ROUND(J177*H177,2)</f>
        <v>0</v>
      </c>
      <c r="S177" s="152">
        <v>0</v>
      </c>
      <c r="T177" s="152">
        <f>S177*H177</f>
        <v>0</v>
      </c>
      <c r="U177" s="152">
        <v>0</v>
      </c>
      <c r="V177" s="152">
        <f>U177*H177</f>
        <v>0</v>
      </c>
      <c r="W177" s="152">
        <v>0</v>
      </c>
      <c r="X177" s="153">
        <f>W177*H177</f>
        <v>0</v>
      </c>
      <c r="Y177" s="26"/>
      <c r="Z177" s="26"/>
      <c r="AA177" s="26"/>
      <c r="AB177" s="26"/>
      <c r="AC177" s="26"/>
      <c r="AD177" s="26"/>
      <c r="AE177" s="26"/>
      <c r="AR177" s="154" t="s">
        <v>167</v>
      </c>
      <c r="AT177" s="154" t="s">
        <v>164</v>
      </c>
      <c r="AU177" s="154" t="s">
        <v>79</v>
      </c>
      <c r="AY177" s="14" t="s">
        <v>125</v>
      </c>
      <c r="BE177" s="155">
        <f>IF(O177="základní",K177,0)</f>
        <v>0</v>
      </c>
      <c r="BF177" s="155">
        <f>IF(O177="snížená",K177,0)</f>
        <v>0</v>
      </c>
      <c r="BG177" s="155">
        <f>IF(O177="zákl. přenesená",K177,0)</f>
        <v>0</v>
      </c>
      <c r="BH177" s="155">
        <f>IF(O177="sníž. přenesená",K177,0)</f>
        <v>0</v>
      </c>
      <c r="BI177" s="155">
        <f>IF(O177="nulová",K177,0)</f>
        <v>0</v>
      </c>
      <c r="BJ177" s="14" t="s">
        <v>79</v>
      </c>
      <c r="BK177" s="155">
        <f>ROUND(P177*H177,2)</f>
        <v>0</v>
      </c>
      <c r="BL177" s="14" t="s">
        <v>167</v>
      </c>
      <c r="BM177" s="154" t="s">
        <v>251</v>
      </c>
    </row>
    <row r="178" spans="1:65" s="2" customFormat="1" ht="39">
      <c r="A178" s="26"/>
      <c r="B178" s="27"/>
      <c r="C178" s="26"/>
      <c r="D178" s="156" t="s">
        <v>132</v>
      </c>
      <c r="E178" s="26"/>
      <c r="F178" s="157" t="s">
        <v>250</v>
      </c>
      <c r="G178" s="26"/>
      <c r="H178" s="26"/>
      <c r="I178" s="26"/>
      <c r="J178" s="26"/>
      <c r="K178" s="26"/>
      <c r="L178" s="26"/>
      <c r="M178" s="27"/>
      <c r="N178" s="158"/>
      <c r="O178" s="159"/>
      <c r="P178" s="52"/>
      <c r="Q178" s="52"/>
      <c r="R178" s="52"/>
      <c r="S178" s="52"/>
      <c r="T178" s="52"/>
      <c r="U178" s="52"/>
      <c r="V178" s="52"/>
      <c r="W178" s="52"/>
      <c r="X178" s="53"/>
      <c r="Y178" s="26"/>
      <c r="Z178" s="26"/>
      <c r="AA178" s="26"/>
      <c r="AB178" s="26"/>
      <c r="AC178" s="26"/>
      <c r="AD178" s="26"/>
      <c r="AE178" s="26"/>
      <c r="AT178" s="14" t="s">
        <v>132</v>
      </c>
      <c r="AU178" s="14" t="s">
        <v>79</v>
      </c>
    </row>
    <row r="179" spans="1:65" s="2" customFormat="1" ht="44.25" customHeight="1">
      <c r="A179" s="26"/>
      <c r="B179" s="141"/>
      <c r="C179" s="160" t="s">
        <v>252</v>
      </c>
      <c r="D179" s="160" t="s">
        <v>164</v>
      </c>
      <c r="E179" s="161" t="s">
        <v>253</v>
      </c>
      <c r="F179" s="162" t="s">
        <v>254</v>
      </c>
      <c r="G179" s="163" t="s">
        <v>150</v>
      </c>
      <c r="H179" s="164">
        <v>3</v>
      </c>
      <c r="I179" s="165"/>
      <c r="J179" s="166"/>
      <c r="K179" s="165">
        <f>ROUND(P179*H179,2)</f>
        <v>0</v>
      </c>
      <c r="L179" s="166"/>
      <c r="M179" s="167"/>
      <c r="N179" s="168" t="s">
        <v>1</v>
      </c>
      <c r="O179" s="150" t="s">
        <v>35</v>
      </c>
      <c r="P179" s="151">
        <f>I179+J179</f>
        <v>0</v>
      </c>
      <c r="Q179" s="151">
        <f>ROUND(I179*H179,2)</f>
        <v>0</v>
      </c>
      <c r="R179" s="151">
        <f>ROUND(J179*H179,2)</f>
        <v>0</v>
      </c>
      <c r="S179" s="152">
        <v>0</v>
      </c>
      <c r="T179" s="152">
        <f>S179*H179</f>
        <v>0</v>
      </c>
      <c r="U179" s="152">
        <v>0</v>
      </c>
      <c r="V179" s="152">
        <f>U179*H179</f>
        <v>0</v>
      </c>
      <c r="W179" s="152">
        <v>0</v>
      </c>
      <c r="X179" s="153">
        <f>W179*H179</f>
        <v>0</v>
      </c>
      <c r="Y179" s="26"/>
      <c r="Z179" s="26"/>
      <c r="AA179" s="26"/>
      <c r="AB179" s="26"/>
      <c r="AC179" s="26"/>
      <c r="AD179" s="26"/>
      <c r="AE179" s="26"/>
      <c r="AR179" s="154" t="s">
        <v>167</v>
      </c>
      <c r="AT179" s="154" t="s">
        <v>164</v>
      </c>
      <c r="AU179" s="154" t="s">
        <v>79</v>
      </c>
      <c r="AY179" s="14" t="s">
        <v>125</v>
      </c>
      <c r="BE179" s="155">
        <f>IF(O179="základní",K179,0)</f>
        <v>0</v>
      </c>
      <c r="BF179" s="155">
        <f>IF(O179="snížená",K179,0)</f>
        <v>0</v>
      </c>
      <c r="BG179" s="155">
        <f>IF(O179="zákl. přenesená",K179,0)</f>
        <v>0</v>
      </c>
      <c r="BH179" s="155">
        <f>IF(O179="sníž. přenesená",K179,0)</f>
        <v>0</v>
      </c>
      <c r="BI179" s="155">
        <f>IF(O179="nulová",K179,0)</f>
        <v>0</v>
      </c>
      <c r="BJ179" s="14" t="s">
        <v>79</v>
      </c>
      <c r="BK179" s="155">
        <f>ROUND(P179*H179,2)</f>
        <v>0</v>
      </c>
      <c r="BL179" s="14" t="s">
        <v>167</v>
      </c>
      <c r="BM179" s="154" t="s">
        <v>255</v>
      </c>
    </row>
    <row r="180" spans="1:65" s="2" customFormat="1" ht="29.25">
      <c r="A180" s="26"/>
      <c r="B180" s="27"/>
      <c r="C180" s="26"/>
      <c r="D180" s="156" t="s">
        <v>132</v>
      </c>
      <c r="E180" s="26"/>
      <c r="F180" s="157" t="s">
        <v>254</v>
      </c>
      <c r="G180" s="26"/>
      <c r="H180" s="26"/>
      <c r="I180" s="26"/>
      <c r="J180" s="26"/>
      <c r="K180" s="26"/>
      <c r="L180" s="26"/>
      <c r="M180" s="27"/>
      <c r="N180" s="158"/>
      <c r="O180" s="159"/>
      <c r="P180" s="52"/>
      <c r="Q180" s="52"/>
      <c r="R180" s="52"/>
      <c r="S180" s="52"/>
      <c r="T180" s="52"/>
      <c r="U180" s="52"/>
      <c r="V180" s="52"/>
      <c r="W180" s="52"/>
      <c r="X180" s="53"/>
      <c r="Y180" s="26"/>
      <c r="Z180" s="26"/>
      <c r="AA180" s="26"/>
      <c r="AB180" s="26"/>
      <c r="AC180" s="26"/>
      <c r="AD180" s="26"/>
      <c r="AE180" s="26"/>
      <c r="AT180" s="14" t="s">
        <v>132</v>
      </c>
      <c r="AU180" s="14" t="s">
        <v>79</v>
      </c>
    </row>
    <row r="181" spans="1:65" s="2" customFormat="1" ht="44.25" customHeight="1">
      <c r="A181" s="26"/>
      <c r="B181" s="141"/>
      <c r="C181" s="160" t="s">
        <v>256</v>
      </c>
      <c r="D181" s="160" t="s">
        <v>164</v>
      </c>
      <c r="E181" s="161" t="s">
        <v>257</v>
      </c>
      <c r="F181" s="162" t="s">
        <v>258</v>
      </c>
      <c r="G181" s="163" t="s">
        <v>150</v>
      </c>
      <c r="H181" s="164">
        <v>3</v>
      </c>
      <c r="I181" s="165"/>
      <c r="J181" s="166"/>
      <c r="K181" s="165">
        <f>ROUND(P181*H181,2)</f>
        <v>0</v>
      </c>
      <c r="L181" s="166"/>
      <c r="M181" s="167"/>
      <c r="N181" s="168" t="s">
        <v>1</v>
      </c>
      <c r="O181" s="150" t="s">
        <v>35</v>
      </c>
      <c r="P181" s="151">
        <f>I181+J181</f>
        <v>0</v>
      </c>
      <c r="Q181" s="151">
        <f>ROUND(I181*H181,2)</f>
        <v>0</v>
      </c>
      <c r="R181" s="151">
        <f>ROUND(J181*H181,2)</f>
        <v>0</v>
      </c>
      <c r="S181" s="152">
        <v>0</v>
      </c>
      <c r="T181" s="152">
        <f>S181*H181</f>
        <v>0</v>
      </c>
      <c r="U181" s="152">
        <v>0</v>
      </c>
      <c r="V181" s="152">
        <f>U181*H181</f>
        <v>0</v>
      </c>
      <c r="W181" s="152">
        <v>0</v>
      </c>
      <c r="X181" s="153">
        <f>W181*H181</f>
        <v>0</v>
      </c>
      <c r="Y181" s="26"/>
      <c r="Z181" s="26"/>
      <c r="AA181" s="26"/>
      <c r="AB181" s="26"/>
      <c r="AC181" s="26"/>
      <c r="AD181" s="26"/>
      <c r="AE181" s="26"/>
      <c r="AR181" s="154" t="s">
        <v>167</v>
      </c>
      <c r="AT181" s="154" t="s">
        <v>164</v>
      </c>
      <c r="AU181" s="154" t="s">
        <v>79</v>
      </c>
      <c r="AY181" s="14" t="s">
        <v>125</v>
      </c>
      <c r="BE181" s="155">
        <f>IF(O181="základní",K181,0)</f>
        <v>0</v>
      </c>
      <c r="BF181" s="155">
        <f>IF(O181="snížená",K181,0)</f>
        <v>0</v>
      </c>
      <c r="BG181" s="155">
        <f>IF(O181="zákl. přenesená",K181,0)</f>
        <v>0</v>
      </c>
      <c r="BH181" s="155">
        <f>IF(O181="sníž. přenesená",K181,0)</f>
        <v>0</v>
      </c>
      <c r="BI181" s="155">
        <f>IF(O181="nulová",K181,0)</f>
        <v>0</v>
      </c>
      <c r="BJ181" s="14" t="s">
        <v>79</v>
      </c>
      <c r="BK181" s="155">
        <f>ROUND(P181*H181,2)</f>
        <v>0</v>
      </c>
      <c r="BL181" s="14" t="s">
        <v>167</v>
      </c>
      <c r="BM181" s="154" t="s">
        <v>259</v>
      </c>
    </row>
    <row r="182" spans="1:65" s="2" customFormat="1" ht="29.25">
      <c r="A182" s="26"/>
      <c r="B182" s="27"/>
      <c r="C182" s="26"/>
      <c r="D182" s="156" t="s">
        <v>132</v>
      </c>
      <c r="E182" s="26"/>
      <c r="F182" s="157" t="s">
        <v>258</v>
      </c>
      <c r="G182" s="26"/>
      <c r="H182" s="26"/>
      <c r="I182" s="26"/>
      <c r="J182" s="26"/>
      <c r="K182" s="26"/>
      <c r="L182" s="26"/>
      <c r="M182" s="27"/>
      <c r="N182" s="158"/>
      <c r="O182" s="159"/>
      <c r="P182" s="52"/>
      <c r="Q182" s="52"/>
      <c r="R182" s="52"/>
      <c r="S182" s="52"/>
      <c r="T182" s="52"/>
      <c r="U182" s="52"/>
      <c r="V182" s="52"/>
      <c r="W182" s="52"/>
      <c r="X182" s="53"/>
      <c r="Y182" s="26"/>
      <c r="Z182" s="26"/>
      <c r="AA182" s="26"/>
      <c r="AB182" s="26"/>
      <c r="AC182" s="26"/>
      <c r="AD182" s="26"/>
      <c r="AE182" s="26"/>
      <c r="AT182" s="14" t="s">
        <v>132</v>
      </c>
      <c r="AU182" s="14" t="s">
        <v>79</v>
      </c>
    </row>
    <row r="183" spans="1:65" s="2" customFormat="1" ht="44.25" customHeight="1">
      <c r="A183" s="26"/>
      <c r="B183" s="141"/>
      <c r="C183" s="160" t="s">
        <v>260</v>
      </c>
      <c r="D183" s="160" t="s">
        <v>164</v>
      </c>
      <c r="E183" s="161" t="s">
        <v>261</v>
      </c>
      <c r="F183" s="162" t="s">
        <v>262</v>
      </c>
      <c r="G183" s="163" t="s">
        <v>150</v>
      </c>
      <c r="H183" s="164">
        <v>3</v>
      </c>
      <c r="I183" s="165"/>
      <c r="J183" s="166"/>
      <c r="K183" s="165">
        <f>ROUND(P183*H183,2)</f>
        <v>0</v>
      </c>
      <c r="L183" s="166"/>
      <c r="M183" s="167"/>
      <c r="N183" s="168" t="s">
        <v>1</v>
      </c>
      <c r="O183" s="150" t="s">
        <v>35</v>
      </c>
      <c r="P183" s="151">
        <f>I183+J183</f>
        <v>0</v>
      </c>
      <c r="Q183" s="151">
        <f>ROUND(I183*H183,2)</f>
        <v>0</v>
      </c>
      <c r="R183" s="151">
        <f>ROUND(J183*H183,2)</f>
        <v>0</v>
      </c>
      <c r="S183" s="152">
        <v>0</v>
      </c>
      <c r="T183" s="152">
        <f>S183*H183</f>
        <v>0</v>
      </c>
      <c r="U183" s="152">
        <v>0</v>
      </c>
      <c r="V183" s="152">
        <f>U183*H183</f>
        <v>0</v>
      </c>
      <c r="W183" s="152">
        <v>0</v>
      </c>
      <c r="X183" s="153">
        <f>W183*H183</f>
        <v>0</v>
      </c>
      <c r="Y183" s="26"/>
      <c r="Z183" s="26"/>
      <c r="AA183" s="26"/>
      <c r="AB183" s="26"/>
      <c r="AC183" s="26"/>
      <c r="AD183" s="26"/>
      <c r="AE183" s="26"/>
      <c r="AR183" s="154" t="s">
        <v>167</v>
      </c>
      <c r="AT183" s="154" t="s">
        <v>164</v>
      </c>
      <c r="AU183" s="154" t="s">
        <v>79</v>
      </c>
      <c r="AY183" s="14" t="s">
        <v>125</v>
      </c>
      <c r="BE183" s="155">
        <f>IF(O183="základní",K183,0)</f>
        <v>0</v>
      </c>
      <c r="BF183" s="155">
        <f>IF(O183="snížená",K183,0)</f>
        <v>0</v>
      </c>
      <c r="BG183" s="155">
        <f>IF(O183="zákl. přenesená",K183,0)</f>
        <v>0</v>
      </c>
      <c r="BH183" s="155">
        <f>IF(O183="sníž. přenesená",K183,0)</f>
        <v>0</v>
      </c>
      <c r="BI183" s="155">
        <f>IF(O183="nulová",K183,0)</f>
        <v>0</v>
      </c>
      <c r="BJ183" s="14" t="s">
        <v>79</v>
      </c>
      <c r="BK183" s="155">
        <f>ROUND(P183*H183,2)</f>
        <v>0</v>
      </c>
      <c r="BL183" s="14" t="s">
        <v>167</v>
      </c>
      <c r="BM183" s="154" t="s">
        <v>263</v>
      </c>
    </row>
    <row r="184" spans="1:65" s="2" customFormat="1" ht="39">
      <c r="A184" s="26"/>
      <c r="B184" s="27"/>
      <c r="C184" s="26"/>
      <c r="D184" s="156" t="s">
        <v>132</v>
      </c>
      <c r="E184" s="26"/>
      <c r="F184" s="157" t="s">
        <v>262</v>
      </c>
      <c r="G184" s="26"/>
      <c r="H184" s="26"/>
      <c r="I184" s="26"/>
      <c r="J184" s="26"/>
      <c r="K184" s="26"/>
      <c r="L184" s="26"/>
      <c r="M184" s="27"/>
      <c r="N184" s="158"/>
      <c r="O184" s="159"/>
      <c r="P184" s="52"/>
      <c r="Q184" s="52"/>
      <c r="R184" s="52"/>
      <c r="S184" s="52"/>
      <c r="T184" s="52"/>
      <c r="U184" s="52"/>
      <c r="V184" s="52"/>
      <c r="W184" s="52"/>
      <c r="X184" s="53"/>
      <c r="Y184" s="26"/>
      <c r="Z184" s="26"/>
      <c r="AA184" s="26"/>
      <c r="AB184" s="26"/>
      <c r="AC184" s="26"/>
      <c r="AD184" s="26"/>
      <c r="AE184" s="26"/>
      <c r="AT184" s="14" t="s">
        <v>132</v>
      </c>
      <c r="AU184" s="14" t="s">
        <v>79</v>
      </c>
    </row>
    <row r="185" spans="1:65" s="2" customFormat="1" ht="21.75" customHeight="1">
      <c r="A185" s="26"/>
      <c r="B185" s="141"/>
      <c r="C185" s="142" t="s">
        <v>264</v>
      </c>
      <c r="D185" s="142" t="s">
        <v>126</v>
      </c>
      <c r="E185" s="143" t="s">
        <v>265</v>
      </c>
      <c r="F185" s="144" t="s">
        <v>266</v>
      </c>
      <c r="G185" s="145" t="s">
        <v>150</v>
      </c>
      <c r="H185" s="146">
        <v>3</v>
      </c>
      <c r="I185" s="147"/>
      <c r="J185" s="147"/>
      <c r="K185" s="147">
        <f>ROUND(P185*H185,2)</f>
        <v>0</v>
      </c>
      <c r="L185" s="148"/>
      <c r="M185" s="27"/>
      <c r="N185" s="149" t="s">
        <v>1</v>
      </c>
      <c r="O185" s="150" t="s">
        <v>35</v>
      </c>
      <c r="P185" s="151">
        <f>I185+J185</f>
        <v>0</v>
      </c>
      <c r="Q185" s="151">
        <f>ROUND(I185*H185,2)</f>
        <v>0</v>
      </c>
      <c r="R185" s="151">
        <f>ROUND(J185*H185,2)</f>
        <v>0</v>
      </c>
      <c r="S185" s="152">
        <v>0</v>
      </c>
      <c r="T185" s="152">
        <f>S185*H185</f>
        <v>0</v>
      </c>
      <c r="U185" s="152">
        <v>0</v>
      </c>
      <c r="V185" s="152">
        <f>U185*H185</f>
        <v>0</v>
      </c>
      <c r="W185" s="152">
        <v>0</v>
      </c>
      <c r="X185" s="153">
        <f>W185*H185</f>
        <v>0</v>
      </c>
      <c r="Y185" s="26"/>
      <c r="Z185" s="26"/>
      <c r="AA185" s="26"/>
      <c r="AB185" s="26"/>
      <c r="AC185" s="26"/>
      <c r="AD185" s="26"/>
      <c r="AE185" s="26"/>
      <c r="AR185" s="154" t="s">
        <v>130</v>
      </c>
      <c r="AT185" s="154" t="s">
        <v>126</v>
      </c>
      <c r="AU185" s="154" t="s">
        <v>79</v>
      </c>
      <c r="AY185" s="14" t="s">
        <v>125</v>
      </c>
      <c r="BE185" s="155">
        <f>IF(O185="základní",K185,0)</f>
        <v>0</v>
      </c>
      <c r="BF185" s="155">
        <f>IF(O185="snížená",K185,0)</f>
        <v>0</v>
      </c>
      <c r="BG185" s="155">
        <f>IF(O185="zákl. přenesená",K185,0)</f>
        <v>0</v>
      </c>
      <c r="BH185" s="155">
        <f>IF(O185="sníž. přenesená",K185,0)</f>
        <v>0</v>
      </c>
      <c r="BI185" s="155">
        <f>IF(O185="nulová",K185,0)</f>
        <v>0</v>
      </c>
      <c r="BJ185" s="14" t="s">
        <v>79</v>
      </c>
      <c r="BK185" s="155">
        <f>ROUND(P185*H185,2)</f>
        <v>0</v>
      </c>
      <c r="BL185" s="14" t="s">
        <v>130</v>
      </c>
      <c r="BM185" s="154" t="s">
        <v>267</v>
      </c>
    </row>
    <row r="186" spans="1:65" s="2" customFormat="1" ht="19.5">
      <c r="A186" s="26"/>
      <c r="B186" s="27"/>
      <c r="C186" s="26"/>
      <c r="D186" s="156" t="s">
        <v>132</v>
      </c>
      <c r="E186" s="26"/>
      <c r="F186" s="157" t="s">
        <v>268</v>
      </c>
      <c r="G186" s="26"/>
      <c r="H186" s="26"/>
      <c r="I186" s="26"/>
      <c r="J186" s="26"/>
      <c r="K186" s="26"/>
      <c r="L186" s="26"/>
      <c r="M186" s="27"/>
      <c r="N186" s="158"/>
      <c r="O186" s="159"/>
      <c r="P186" s="52"/>
      <c r="Q186" s="52"/>
      <c r="R186" s="52"/>
      <c r="S186" s="52"/>
      <c r="T186" s="52"/>
      <c r="U186" s="52"/>
      <c r="V186" s="52"/>
      <c r="W186" s="52"/>
      <c r="X186" s="53"/>
      <c r="Y186" s="26"/>
      <c r="Z186" s="26"/>
      <c r="AA186" s="26"/>
      <c r="AB186" s="26"/>
      <c r="AC186" s="26"/>
      <c r="AD186" s="26"/>
      <c r="AE186" s="26"/>
      <c r="AT186" s="14" t="s">
        <v>132</v>
      </c>
      <c r="AU186" s="14" t="s">
        <v>79</v>
      </c>
    </row>
    <row r="187" spans="1:65" s="2" customFormat="1" ht="21.75" customHeight="1">
      <c r="A187" s="26"/>
      <c r="B187" s="141"/>
      <c r="C187" s="142" t="s">
        <v>269</v>
      </c>
      <c r="D187" s="142" t="s">
        <v>126</v>
      </c>
      <c r="E187" s="143" t="s">
        <v>270</v>
      </c>
      <c r="F187" s="144" t="s">
        <v>271</v>
      </c>
      <c r="G187" s="145" t="s">
        <v>150</v>
      </c>
      <c r="H187" s="146">
        <v>3</v>
      </c>
      <c r="I187" s="147"/>
      <c r="J187" s="147"/>
      <c r="K187" s="147">
        <f>ROUND(P187*H187,2)</f>
        <v>0</v>
      </c>
      <c r="L187" s="148"/>
      <c r="M187" s="27"/>
      <c r="N187" s="149" t="s">
        <v>1</v>
      </c>
      <c r="O187" s="150" t="s">
        <v>35</v>
      </c>
      <c r="P187" s="151">
        <f>I187+J187</f>
        <v>0</v>
      </c>
      <c r="Q187" s="151">
        <f>ROUND(I187*H187,2)</f>
        <v>0</v>
      </c>
      <c r="R187" s="151">
        <f>ROUND(J187*H187,2)</f>
        <v>0</v>
      </c>
      <c r="S187" s="152">
        <v>0</v>
      </c>
      <c r="T187" s="152">
        <f>S187*H187</f>
        <v>0</v>
      </c>
      <c r="U187" s="152">
        <v>0</v>
      </c>
      <c r="V187" s="152">
        <f>U187*H187</f>
        <v>0</v>
      </c>
      <c r="W187" s="152">
        <v>0</v>
      </c>
      <c r="X187" s="153">
        <f>W187*H187</f>
        <v>0</v>
      </c>
      <c r="Y187" s="26"/>
      <c r="Z187" s="26"/>
      <c r="AA187" s="26"/>
      <c r="AB187" s="26"/>
      <c r="AC187" s="26"/>
      <c r="AD187" s="26"/>
      <c r="AE187" s="26"/>
      <c r="AR187" s="154" t="s">
        <v>130</v>
      </c>
      <c r="AT187" s="154" t="s">
        <v>126</v>
      </c>
      <c r="AU187" s="154" t="s">
        <v>79</v>
      </c>
      <c r="AY187" s="14" t="s">
        <v>125</v>
      </c>
      <c r="BE187" s="155">
        <f>IF(O187="základní",K187,0)</f>
        <v>0</v>
      </c>
      <c r="BF187" s="155">
        <f>IF(O187="snížená",K187,0)</f>
        <v>0</v>
      </c>
      <c r="BG187" s="155">
        <f>IF(O187="zákl. přenesená",K187,0)</f>
        <v>0</v>
      </c>
      <c r="BH187" s="155">
        <f>IF(O187="sníž. přenesená",K187,0)</f>
        <v>0</v>
      </c>
      <c r="BI187" s="155">
        <f>IF(O187="nulová",K187,0)</f>
        <v>0</v>
      </c>
      <c r="BJ187" s="14" t="s">
        <v>79</v>
      </c>
      <c r="BK187" s="155">
        <f>ROUND(P187*H187,2)</f>
        <v>0</v>
      </c>
      <c r="BL187" s="14" t="s">
        <v>130</v>
      </c>
      <c r="BM187" s="154" t="s">
        <v>272</v>
      </c>
    </row>
    <row r="188" spans="1:65" s="2" customFormat="1" ht="19.5">
      <c r="A188" s="26"/>
      <c r="B188" s="27"/>
      <c r="C188" s="26"/>
      <c r="D188" s="156" t="s">
        <v>132</v>
      </c>
      <c r="E188" s="26"/>
      <c r="F188" s="157" t="s">
        <v>273</v>
      </c>
      <c r="G188" s="26"/>
      <c r="H188" s="26"/>
      <c r="I188" s="26"/>
      <c r="J188" s="26"/>
      <c r="K188" s="26"/>
      <c r="L188" s="26"/>
      <c r="M188" s="27"/>
      <c r="N188" s="158"/>
      <c r="O188" s="159"/>
      <c r="P188" s="52"/>
      <c r="Q188" s="52"/>
      <c r="R188" s="52"/>
      <c r="S188" s="52"/>
      <c r="T188" s="52"/>
      <c r="U188" s="52"/>
      <c r="V188" s="52"/>
      <c r="W188" s="52"/>
      <c r="X188" s="53"/>
      <c r="Y188" s="26"/>
      <c r="Z188" s="26"/>
      <c r="AA188" s="26"/>
      <c r="AB188" s="26"/>
      <c r="AC188" s="26"/>
      <c r="AD188" s="26"/>
      <c r="AE188" s="26"/>
      <c r="AT188" s="14" t="s">
        <v>132</v>
      </c>
      <c r="AU188" s="14" t="s">
        <v>79</v>
      </c>
    </row>
    <row r="189" spans="1:65" s="2" customFormat="1" ht="33" customHeight="1">
      <c r="A189" s="26"/>
      <c r="B189" s="141"/>
      <c r="C189" s="160" t="s">
        <v>274</v>
      </c>
      <c r="D189" s="160" t="s">
        <v>164</v>
      </c>
      <c r="E189" s="161" t="s">
        <v>275</v>
      </c>
      <c r="F189" s="162" t="s">
        <v>276</v>
      </c>
      <c r="G189" s="163" t="s">
        <v>150</v>
      </c>
      <c r="H189" s="164">
        <v>3</v>
      </c>
      <c r="I189" s="165"/>
      <c r="J189" s="166"/>
      <c r="K189" s="165">
        <f>ROUND(P189*H189,2)</f>
        <v>0</v>
      </c>
      <c r="L189" s="166"/>
      <c r="M189" s="167"/>
      <c r="N189" s="168" t="s">
        <v>1</v>
      </c>
      <c r="O189" s="150" t="s">
        <v>35</v>
      </c>
      <c r="P189" s="151">
        <f>I189+J189</f>
        <v>0</v>
      </c>
      <c r="Q189" s="151">
        <f>ROUND(I189*H189,2)</f>
        <v>0</v>
      </c>
      <c r="R189" s="151">
        <f>ROUND(J189*H189,2)</f>
        <v>0</v>
      </c>
      <c r="S189" s="152">
        <v>0</v>
      </c>
      <c r="T189" s="152">
        <f>S189*H189</f>
        <v>0</v>
      </c>
      <c r="U189" s="152">
        <v>0</v>
      </c>
      <c r="V189" s="152">
        <f>U189*H189</f>
        <v>0</v>
      </c>
      <c r="W189" s="152">
        <v>0</v>
      </c>
      <c r="X189" s="153">
        <f>W189*H189</f>
        <v>0</v>
      </c>
      <c r="Y189" s="26"/>
      <c r="Z189" s="26"/>
      <c r="AA189" s="26"/>
      <c r="AB189" s="26"/>
      <c r="AC189" s="26"/>
      <c r="AD189" s="26"/>
      <c r="AE189" s="26"/>
      <c r="AR189" s="154" t="s">
        <v>167</v>
      </c>
      <c r="AT189" s="154" t="s">
        <v>164</v>
      </c>
      <c r="AU189" s="154" t="s">
        <v>79</v>
      </c>
      <c r="AY189" s="14" t="s">
        <v>125</v>
      </c>
      <c r="BE189" s="155">
        <f>IF(O189="základní",K189,0)</f>
        <v>0</v>
      </c>
      <c r="BF189" s="155">
        <f>IF(O189="snížená",K189,0)</f>
        <v>0</v>
      </c>
      <c r="BG189" s="155">
        <f>IF(O189="zákl. přenesená",K189,0)</f>
        <v>0</v>
      </c>
      <c r="BH189" s="155">
        <f>IF(O189="sníž. přenesená",K189,0)</f>
        <v>0</v>
      </c>
      <c r="BI189" s="155">
        <f>IF(O189="nulová",K189,0)</f>
        <v>0</v>
      </c>
      <c r="BJ189" s="14" t="s">
        <v>79</v>
      </c>
      <c r="BK189" s="155">
        <f>ROUND(P189*H189,2)</f>
        <v>0</v>
      </c>
      <c r="BL189" s="14" t="s">
        <v>167</v>
      </c>
      <c r="BM189" s="154" t="s">
        <v>277</v>
      </c>
    </row>
    <row r="190" spans="1:65" s="2" customFormat="1" ht="29.25">
      <c r="A190" s="26"/>
      <c r="B190" s="27"/>
      <c r="C190" s="26"/>
      <c r="D190" s="156" t="s">
        <v>132</v>
      </c>
      <c r="E190" s="26"/>
      <c r="F190" s="157" t="s">
        <v>276</v>
      </c>
      <c r="G190" s="26"/>
      <c r="H190" s="26"/>
      <c r="I190" s="26"/>
      <c r="J190" s="26"/>
      <c r="K190" s="26"/>
      <c r="L190" s="26"/>
      <c r="M190" s="27"/>
      <c r="N190" s="158"/>
      <c r="O190" s="159"/>
      <c r="P190" s="52"/>
      <c r="Q190" s="52"/>
      <c r="R190" s="52"/>
      <c r="S190" s="52"/>
      <c r="T190" s="52"/>
      <c r="U190" s="52"/>
      <c r="V190" s="52"/>
      <c r="W190" s="52"/>
      <c r="X190" s="53"/>
      <c r="Y190" s="26"/>
      <c r="Z190" s="26"/>
      <c r="AA190" s="26"/>
      <c r="AB190" s="26"/>
      <c r="AC190" s="26"/>
      <c r="AD190" s="26"/>
      <c r="AE190" s="26"/>
      <c r="AT190" s="14" t="s">
        <v>132</v>
      </c>
      <c r="AU190" s="14" t="s">
        <v>79</v>
      </c>
    </row>
    <row r="191" spans="1:65" s="2" customFormat="1" ht="33" customHeight="1">
      <c r="A191" s="26"/>
      <c r="B191" s="141"/>
      <c r="C191" s="142" t="s">
        <v>278</v>
      </c>
      <c r="D191" s="142" t="s">
        <v>126</v>
      </c>
      <c r="E191" s="143" t="s">
        <v>279</v>
      </c>
      <c r="F191" s="144" t="s">
        <v>280</v>
      </c>
      <c r="G191" s="145" t="s">
        <v>150</v>
      </c>
      <c r="H191" s="146">
        <v>1</v>
      </c>
      <c r="I191" s="147"/>
      <c r="J191" s="147"/>
      <c r="K191" s="147">
        <f>ROUND(P191*H191,2)</f>
        <v>0</v>
      </c>
      <c r="L191" s="148"/>
      <c r="M191" s="27"/>
      <c r="N191" s="149" t="s">
        <v>1</v>
      </c>
      <c r="O191" s="150" t="s">
        <v>35</v>
      </c>
      <c r="P191" s="151">
        <f>I191+J191</f>
        <v>0</v>
      </c>
      <c r="Q191" s="151">
        <f>ROUND(I191*H191,2)</f>
        <v>0</v>
      </c>
      <c r="R191" s="151">
        <f>ROUND(J191*H191,2)</f>
        <v>0</v>
      </c>
      <c r="S191" s="152">
        <v>0</v>
      </c>
      <c r="T191" s="152">
        <f>S191*H191</f>
        <v>0</v>
      </c>
      <c r="U191" s="152">
        <v>0</v>
      </c>
      <c r="V191" s="152">
        <f>U191*H191</f>
        <v>0</v>
      </c>
      <c r="W191" s="152">
        <v>0</v>
      </c>
      <c r="X191" s="153">
        <f>W191*H191</f>
        <v>0</v>
      </c>
      <c r="Y191" s="26"/>
      <c r="Z191" s="26"/>
      <c r="AA191" s="26"/>
      <c r="AB191" s="26"/>
      <c r="AC191" s="26"/>
      <c r="AD191" s="26"/>
      <c r="AE191" s="26"/>
      <c r="AR191" s="154" t="s">
        <v>130</v>
      </c>
      <c r="AT191" s="154" t="s">
        <v>126</v>
      </c>
      <c r="AU191" s="154" t="s">
        <v>79</v>
      </c>
      <c r="AY191" s="14" t="s">
        <v>125</v>
      </c>
      <c r="BE191" s="155">
        <f>IF(O191="základní",K191,0)</f>
        <v>0</v>
      </c>
      <c r="BF191" s="155">
        <f>IF(O191="snížená",K191,0)</f>
        <v>0</v>
      </c>
      <c r="BG191" s="155">
        <f>IF(O191="zákl. přenesená",K191,0)</f>
        <v>0</v>
      </c>
      <c r="BH191" s="155">
        <f>IF(O191="sníž. přenesená",K191,0)</f>
        <v>0</v>
      </c>
      <c r="BI191" s="155">
        <f>IF(O191="nulová",K191,0)</f>
        <v>0</v>
      </c>
      <c r="BJ191" s="14" t="s">
        <v>79</v>
      </c>
      <c r="BK191" s="155">
        <f>ROUND(P191*H191,2)</f>
        <v>0</v>
      </c>
      <c r="BL191" s="14" t="s">
        <v>130</v>
      </c>
      <c r="BM191" s="154" t="s">
        <v>281</v>
      </c>
    </row>
    <row r="192" spans="1:65" s="2" customFormat="1" ht="58.5">
      <c r="A192" s="26"/>
      <c r="B192" s="27"/>
      <c r="C192" s="26"/>
      <c r="D192" s="156" t="s">
        <v>132</v>
      </c>
      <c r="E192" s="26"/>
      <c r="F192" s="157" t="s">
        <v>282</v>
      </c>
      <c r="G192" s="26"/>
      <c r="H192" s="26"/>
      <c r="I192" s="26"/>
      <c r="J192" s="26"/>
      <c r="K192" s="26"/>
      <c r="L192" s="26"/>
      <c r="M192" s="27"/>
      <c r="N192" s="158"/>
      <c r="O192" s="159"/>
      <c r="P192" s="52"/>
      <c r="Q192" s="52"/>
      <c r="R192" s="52"/>
      <c r="S192" s="52"/>
      <c r="T192" s="52"/>
      <c r="U192" s="52"/>
      <c r="V192" s="52"/>
      <c r="W192" s="52"/>
      <c r="X192" s="53"/>
      <c r="Y192" s="26"/>
      <c r="Z192" s="26"/>
      <c r="AA192" s="26"/>
      <c r="AB192" s="26"/>
      <c r="AC192" s="26"/>
      <c r="AD192" s="26"/>
      <c r="AE192" s="26"/>
      <c r="AT192" s="14" t="s">
        <v>132</v>
      </c>
      <c r="AU192" s="14" t="s">
        <v>79</v>
      </c>
    </row>
    <row r="193" spans="1:65" s="2" customFormat="1" ht="21.75" customHeight="1">
      <c r="A193" s="26"/>
      <c r="B193" s="141"/>
      <c r="C193" s="142" t="s">
        <v>283</v>
      </c>
      <c r="D193" s="142" t="s">
        <v>126</v>
      </c>
      <c r="E193" s="143" t="s">
        <v>284</v>
      </c>
      <c r="F193" s="144" t="s">
        <v>285</v>
      </c>
      <c r="G193" s="145" t="s">
        <v>150</v>
      </c>
      <c r="H193" s="146">
        <v>1</v>
      </c>
      <c r="I193" s="147"/>
      <c r="J193" s="147"/>
      <c r="K193" s="147">
        <f>ROUND(P193*H193,2)</f>
        <v>0</v>
      </c>
      <c r="L193" s="148"/>
      <c r="M193" s="27"/>
      <c r="N193" s="149" t="s">
        <v>1</v>
      </c>
      <c r="O193" s="150" t="s">
        <v>35</v>
      </c>
      <c r="P193" s="151">
        <f>I193+J193</f>
        <v>0</v>
      </c>
      <c r="Q193" s="151">
        <f>ROUND(I193*H193,2)</f>
        <v>0</v>
      </c>
      <c r="R193" s="151">
        <f>ROUND(J193*H193,2)</f>
        <v>0</v>
      </c>
      <c r="S193" s="152">
        <v>0</v>
      </c>
      <c r="T193" s="152">
        <f>S193*H193</f>
        <v>0</v>
      </c>
      <c r="U193" s="152">
        <v>0</v>
      </c>
      <c r="V193" s="152">
        <f>U193*H193</f>
        <v>0</v>
      </c>
      <c r="W193" s="152">
        <v>0</v>
      </c>
      <c r="X193" s="153">
        <f>W193*H193</f>
        <v>0</v>
      </c>
      <c r="Y193" s="26"/>
      <c r="Z193" s="26"/>
      <c r="AA193" s="26"/>
      <c r="AB193" s="26"/>
      <c r="AC193" s="26"/>
      <c r="AD193" s="26"/>
      <c r="AE193" s="26"/>
      <c r="AR193" s="154" t="s">
        <v>130</v>
      </c>
      <c r="AT193" s="154" t="s">
        <v>126</v>
      </c>
      <c r="AU193" s="154" t="s">
        <v>79</v>
      </c>
      <c r="AY193" s="14" t="s">
        <v>125</v>
      </c>
      <c r="BE193" s="155">
        <f>IF(O193="základní",K193,0)</f>
        <v>0</v>
      </c>
      <c r="BF193" s="155">
        <f>IF(O193="snížená",K193,0)</f>
        <v>0</v>
      </c>
      <c r="BG193" s="155">
        <f>IF(O193="zákl. přenesená",K193,0)</f>
        <v>0</v>
      </c>
      <c r="BH193" s="155">
        <f>IF(O193="sníž. přenesená",K193,0)</f>
        <v>0</v>
      </c>
      <c r="BI193" s="155">
        <f>IF(O193="nulová",K193,0)</f>
        <v>0</v>
      </c>
      <c r="BJ193" s="14" t="s">
        <v>79</v>
      </c>
      <c r="BK193" s="155">
        <f>ROUND(P193*H193,2)</f>
        <v>0</v>
      </c>
      <c r="BL193" s="14" t="s">
        <v>130</v>
      </c>
      <c r="BM193" s="154" t="s">
        <v>286</v>
      </c>
    </row>
    <row r="194" spans="1:65" s="2" customFormat="1" ht="29.25">
      <c r="A194" s="26"/>
      <c r="B194" s="27"/>
      <c r="C194" s="26"/>
      <c r="D194" s="156" t="s">
        <v>132</v>
      </c>
      <c r="E194" s="26"/>
      <c r="F194" s="157" t="s">
        <v>287</v>
      </c>
      <c r="G194" s="26"/>
      <c r="H194" s="26"/>
      <c r="I194" s="26"/>
      <c r="J194" s="26"/>
      <c r="K194" s="26"/>
      <c r="L194" s="26"/>
      <c r="M194" s="27"/>
      <c r="N194" s="158"/>
      <c r="O194" s="159"/>
      <c r="P194" s="52"/>
      <c r="Q194" s="52"/>
      <c r="R194" s="52"/>
      <c r="S194" s="52"/>
      <c r="T194" s="52"/>
      <c r="U194" s="52"/>
      <c r="V194" s="52"/>
      <c r="W194" s="52"/>
      <c r="X194" s="53"/>
      <c r="Y194" s="26"/>
      <c r="Z194" s="26"/>
      <c r="AA194" s="26"/>
      <c r="AB194" s="26"/>
      <c r="AC194" s="26"/>
      <c r="AD194" s="26"/>
      <c r="AE194" s="26"/>
      <c r="AT194" s="14" t="s">
        <v>132</v>
      </c>
      <c r="AU194" s="14" t="s">
        <v>79</v>
      </c>
    </row>
    <row r="195" spans="1:65" s="2" customFormat="1" ht="16.5" customHeight="1">
      <c r="A195" s="26"/>
      <c r="B195" s="141"/>
      <c r="C195" s="142" t="s">
        <v>288</v>
      </c>
      <c r="D195" s="142" t="s">
        <v>126</v>
      </c>
      <c r="E195" s="143" t="s">
        <v>289</v>
      </c>
      <c r="F195" s="144" t="s">
        <v>290</v>
      </c>
      <c r="G195" s="145" t="s">
        <v>291</v>
      </c>
      <c r="H195" s="146">
        <v>30</v>
      </c>
      <c r="I195" s="147"/>
      <c r="J195" s="147"/>
      <c r="K195" s="147">
        <f>ROUND(P195*H195,2)</f>
        <v>0</v>
      </c>
      <c r="L195" s="148"/>
      <c r="M195" s="27"/>
      <c r="N195" s="149" t="s">
        <v>1</v>
      </c>
      <c r="O195" s="150" t="s">
        <v>35</v>
      </c>
      <c r="P195" s="151">
        <f>I195+J195</f>
        <v>0</v>
      </c>
      <c r="Q195" s="151">
        <f>ROUND(I195*H195,2)</f>
        <v>0</v>
      </c>
      <c r="R195" s="151">
        <f>ROUND(J195*H195,2)</f>
        <v>0</v>
      </c>
      <c r="S195" s="152">
        <v>0</v>
      </c>
      <c r="T195" s="152">
        <f>S195*H195</f>
        <v>0</v>
      </c>
      <c r="U195" s="152">
        <v>0</v>
      </c>
      <c r="V195" s="152">
        <f>U195*H195</f>
        <v>0</v>
      </c>
      <c r="W195" s="152">
        <v>0</v>
      </c>
      <c r="X195" s="153">
        <f>W195*H195</f>
        <v>0</v>
      </c>
      <c r="Y195" s="26"/>
      <c r="Z195" s="26"/>
      <c r="AA195" s="26"/>
      <c r="AB195" s="26"/>
      <c r="AC195" s="26"/>
      <c r="AD195" s="26"/>
      <c r="AE195" s="26"/>
      <c r="AR195" s="154" t="s">
        <v>130</v>
      </c>
      <c r="AT195" s="154" t="s">
        <v>126</v>
      </c>
      <c r="AU195" s="154" t="s">
        <v>79</v>
      </c>
      <c r="AY195" s="14" t="s">
        <v>125</v>
      </c>
      <c r="BE195" s="155">
        <f>IF(O195="základní",K195,0)</f>
        <v>0</v>
      </c>
      <c r="BF195" s="155">
        <f>IF(O195="snížená",K195,0)</f>
        <v>0</v>
      </c>
      <c r="BG195" s="155">
        <f>IF(O195="zákl. přenesená",K195,0)</f>
        <v>0</v>
      </c>
      <c r="BH195" s="155">
        <f>IF(O195="sníž. přenesená",K195,0)</f>
        <v>0</v>
      </c>
      <c r="BI195" s="155">
        <f>IF(O195="nulová",K195,0)</f>
        <v>0</v>
      </c>
      <c r="BJ195" s="14" t="s">
        <v>79</v>
      </c>
      <c r="BK195" s="155">
        <f>ROUND(P195*H195,2)</f>
        <v>0</v>
      </c>
      <c r="BL195" s="14" t="s">
        <v>130</v>
      </c>
      <c r="BM195" s="154" t="s">
        <v>292</v>
      </c>
    </row>
    <row r="196" spans="1:65" s="2" customFormat="1" ht="29.25">
      <c r="A196" s="26"/>
      <c r="B196" s="27"/>
      <c r="C196" s="26"/>
      <c r="D196" s="156" t="s">
        <v>132</v>
      </c>
      <c r="E196" s="26"/>
      <c r="F196" s="157" t="s">
        <v>293</v>
      </c>
      <c r="G196" s="26"/>
      <c r="H196" s="26"/>
      <c r="I196" s="26"/>
      <c r="J196" s="26"/>
      <c r="K196" s="26"/>
      <c r="L196" s="26"/>
      <c r="M196" s="27"/>
      <c r="N196" s="169"/>
      <c r="O196" s="170"/>
      <c r="P196" s="171"/>
      <c r="Q196" s="171"/>
      <c r="R196" s="171"/>
      <c r="S196" s="171"/>
      <c r="T196" s="171"/>
      <c r="U196" s="171"/>
      <c r="V196" s="171"/>
      <c r="W196" s="171"/>
      <c r="X196" s="172"/>
      <c r="Y196" s="26"/>
      <c r="Z196" s="26"/>
      <c r="AA196" s="26"/>
      <c r="AB196" s="26"/>
      <c r="AC196" s="26"/>
      <c r="AD196" s="26"/>
      <c r="AE196" s="26"/>
      <c r="AT196" s="14" t="s">
        <v>132</v>
      </c>
      <c r="AU196" s="14" t="s">
        <v>79</v>
      </c>
    </row>
    <row r="197" spans="1:65" s="2" customFormat="1" ht="6.95" customHeight="1">
      <c r="A197" s="26"/>
      <c r="B197" s="41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27"/>
      <c r="N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</row>
  </sheetData>
  <autoFilter ref="C120:L196" xr:uid="{00000000-0009-0000-0000-000001000000}"/>
  <mergeCells count="12">
    <mergeCell ref="E113:H113"/>
    <mergeCell ref="M2:Z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61"/>
  <sheetViews>
    <sheetView showGridLines="0" topLeftCell="A103" workbookViewId="0">
      <selection activeCell="AE45" sqref="AE4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4"/>
    </row>
    <row r="2" spans="1:46" s="1" customFormat="1" ht="36.950000000000003" customHeight="1">
      <c r="M2" s="216" t="s">
        <v>6</v>
      </c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81</v>
      </c>
    </row>
    <row r="4" spans="1:46" s="1" customFormat="1" ht="24.95" customHeight="1">
      <c r="B4" s="17"/>
      <c r="D4" s="18" t="s">
        <v>90</v>
      </c>
      <c r="M4" s="17"/>
      <c r="N4" s="95" t="s">
        <v>11</v>
      </c>
      <c r="AT4" s="14" t="s">
        <v>3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23" t="s">
        <v>15</v>
      </c>
      <c r="M6" s="17"/>
    </row>
    <row r="7" spans="1:46" s="1" customFormat="1" ht="16.5" customHeight="1">
      <c r="B7" s="17"/>
      <c r="E7" s="217" t="str">
        <f>'Rekapitulace stavby'!K6</f>
        <v>Oprava zabezpečovacího zařízení v ŽST Bystřice nad Pernštejnem</v>
      </c>
      <c r="F7" s="218"/>
      <c r="G7" s="218"/>
      <c r="H7" s="218"/>
      <c r="M7" s="17"/>
    </row>
    <row r="8" spans="1:46" s="1" customFormat="1" ht="12" customHeight="1">
      <c r="B8" s="17"/>
      <c r="D8" s="23" t="s">
        <v>91</v>
      </c>
      <c r="M8" s="17"/>
    </row>
    <row r="9" spans="1:46" s="2" customFormat="1" ht="16.5" customHeight="1">
      <c r="A9" s="26"/>
      <c r="B9" s="27"/>
      <c r="C9" s="26"/>
      <c r="D9" s="26"/>
      <c r="E9" s="217" t="s">
        <v>92</v>
      </c>
      <c r="F9" s="219"/>
      <c r="G9" s="219"/>
      <c r="H9" s="219"/>
      <c r="I9" s="26"/>
      <c r="J9" s="26"/>
      <c r="K9" s="26"/>
      <c r="L9" s="26"/>
      <c r="M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93</v>
      </c>
      <c r="E10" s="26"/>
      <c r="F10" s="26"/>
      <c r="G10" s="26"/>
      <c r="H10" s="26"/>
      <c r="I10" s="26"/>
      <c r="J10" s="26"/>
      <c r="K10" s="26"/>
      <c r="L10" s="26"/>
      <c r="M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193" t="s">
        <v>294</v>
      </c>
      <c r="F11" s="219"/>
      <c r="G11" s="219"/>
      <c r="H11" s="219"/>
      <c r="I11" s="26"/>
      <c r="J11" s="26"/>
      <c r="K11" s="26"/>
      <c r="L11" s="26"/>
      <c r="M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1.25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17</v>
      </c>
      <c r="E13" s="26"/>
      <c r="F13" s="21" t="s">
        <v>1</v>
      </c>
      <c r="G13" s="26"/>
      <c r="H13" s="26"/>
      <c r="I13" s="23" t="s">
        <v>18</v>
      </c>
      <c r="J13" s="21" t="s">
        <v>1</v>
      </c>
      <c r="K13" s="26"/>
      <c r="L13" s="26"/>
      <c r="M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1" t="s">
        <v>20</v>
      </c>
      <c r="G14" s="26"/>
      <c r="H14" s="26"/>
      <c r="I14" s="23" t="s">
        <v>21</v>
      </c>
      <c r="J14" s="49" t="str">
        <f>'Rekapitulace stavby'!AN8</f>
        <v>7. 5. 2020</v>
      </c>
      <c r="K14" s="26"/>
      <c r="L14" s="26"/>
      <c r="M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23</v>
      </c>
      <c r="E16" s="26"/>
      <c r="F16" s="26"/>
      <c r="G16" s="26"/>
      <c r="H16" s="26"/>
      <c r="I16" s="23" t="s">
        <v>24</v>
      </c>
      <c r="J16" s="21" t="str">
        <f>IF('Rekapitulace stavby'!AN10="","",'Rekapitulace stavby'!AN10)</f>
        <v/>
      </c>
      <c r="K16" s="26"/>
      <c r="L16" s="26"/>
      <c r="M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tr">
        <f>IF('Rekapitulace stavby'!E11="","",'Rekapitulace stavby'!E11)</f>
        <v xml:space="preserve"> </v>
      </c>
      <c r="F17" s="26"/>
      <c r="G17" s="26"/>
      <c r="H17" s="26"/>
      <c r="I17" s="23" t="s">
        <v>25</v>
      </c>
      <c r="J17" s="21" t="str">
        <f>IF('Rekapitulace stavby'!AN11="","",'Rekapitulace stavby'!AN11)</f>
        <v/>
      </c>
      <c r="K17" s="26"/>
      <c r="L17" s="26"/>
      <c r="M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26</v>
      </c>
      <c r="E19" s="26"/>
      <c r="F19" s="26"/>
      <c r="G19" s="26"/>
      <c r="H19" s="26"/>
      <c r="I19" s="23" t="s">
        <v>24</v>
      </c>
      <c r="J19" s="21" t="str">
        <f>'Rekapitulace stavby'!AN13</f>
        <v/>
      </c>
      <c r="K19" s="26"/>
      <c r="L19" s="26"/>
      <c r="M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179" t="str">
        <f>'Rekapitulace stavby'!E14</f>
        <v xml:space="preserve"> </v>
      </c>
      <c r="F20" s="179"/>
      <c r="G20" s="179"/>
      <c r="H20" s="179"/>
      <c r="I20" s="23" t="s">
        <v>25</v>
      </c>
      <c r="J20" s="21" t="str">
        <f>'Rekapitulace stavby'!AN14</f>
        <v/>
      </c>
      <c r="K20" s="26"/>
      <c r="L20" s="26"/>
      <c r="M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27</v>
      </c>
      <c r="E22" s="26"/>
      <c r="F22" s="26"/>
      <c r="G22" s="26"/>
      <c r="H22" s="26"/>
      <c r="I22" s="23" t="s">
        <v>24</v>
      </c>
      <c r="J22" s="21" t="str">
        <f>IF('Rekapitulace stavby'!AN16="","",'Rekapitulace stavby'!AN16)</f>
        <v/>
      </c>
      <c r="K22" s="26"/>
      <c r="L22" s="26"/>
      <c r="M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tr">
        <f>IF('Rekapitulace stavby'!E17="","",'Rekapitulace stavby'!E17)</f>
        <v xml:space="preserve"> </v>
      </c>
      <c r="F23" s="26"/>
      <c r="G23" s="26"/>
      <c r="H23" s="26"/>
      <c r="I23" s="23" t="s">
        <v>25</v>
      </c>
      <c r="J23" s="21" t="str">
        <f>IF('Rekapitulace stavby'!AN17="","",'Rekapitulace stavby'!AN17)</f>
        <v/>
      </c>
      <c r="K23" s="26"/>
      <c r="L23" s="26"/>
      <c r="M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28</v>
      </c>
      <c r="E25" s="26"/>
      <c r="F25" s="26"/>
      <c r="G25" s="26"/>
      <c r="H25" s="26"/>
      <c r="I25" s="23" t="s">
        <v>24</v>
      </c>
      <c r="J25" s="21" t="str">
        <f>IF('Rekapitulace stavby'!AN19="","",'Rekapitulace stavby'!AN19)</f>
        <v/>
      </c>
      <c r="K25" s="26"/>
      <c r="L25" s="26"/>
      <c r="M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IF('Rekapitulace stavby'!E20="","",'Rekapitulace stavby'!E20)</f>
        <v xml:space="preserve"> </v>
      </c>
      <c r="F26" s="26"/>
      <c r="G26" s="26"/>
      <c r="H26" s="26"/>
      <c r="I26" s="23" t="s">
        <v>25</v>
      </c>
      <c r="J26" s="21" t="str">
        <f>IF('Rekapitulace stavby'!AN20="","",'Rekapitulace stavby'!AN20)</f>
        <v/>
      </c>
      <c r="K26" s="26"/>
      <c r="L26" s="26"/>
      <c r="M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29</v>
      </c>
      <c r="E28" s="26"/>
      <c r="F28" s="26"/>
      <c r="G28" s="26"/>
      <c r="H28" s="26"/>
      <c r="I28" s="26"/>
      <c r="J28" s="26"/>
      <c r="K28" s="26"/>
      <c r="L28" s="26"/>
      <c r="M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6"/>
      <c r="B29" s="97"/>
      <c r="C29" s="96"/>
      <c r="D29" s="96"/>
      <c r="E29" s="182" t="s">
        <v>1</v>
      </c>
      <c r="F29" s="182"/>
      <c r="G29" s="182"/>
      <c r="H29" s="182"/>
      <c r="I29" s="96"/>
      <c r="J29" s="96"/>
      <c r="K29" s="96"/>
      <c r="L29" s="96"/>
      <c r="M29" s="98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60"/>
      <c r="M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2.75">
      <c r="A32" s="26"/>
      <c r="B32" s="27"/>
      <c r="C32" s="26"/>
      <c r="D32" s="26"/>
      <c r="E32" s="23" t="s">
        <v>95</v>
      </c>
      <c r="F32" s="26"/>
      <c r="G32" s="26"/>
      <c r="H32" s="26"/>
      <c r="I32" s="26"/>
      <c r="J32" s="26"/>
      <c r="K32" s="99">
        <f>I98</f>
        <v>0</v>
      </c>
      <c r="L32" s="26"/>
      <c r="M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2.75">
      <c r="A33" s="26"/>
      <c r="B33" s="27"/>
      <c r="C33" s="26"/>
      <c r="D33" s="26"/>
      <c r="E33" s="23" t="s">
        <v>96</v>
      </c>
      <c r="F33" s="26"/>
      <c r="G33" s="26"/>
      <c r="H33" s="26"/>
      <c r="I33" s="26"/>
      <c r="J33" s="26"/>
      <c r="K33" s="99">
        <f>J98</f>
        <v>0</v>
      </c>
      <c r="L33" s="26"/>
      <c r="M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25.35" customHeight="1">
      <c r="A34" s="26"/>
      <c r="B34" s="27"/>
      <c r="C34" s="26"/>
      <c r="D34" s="100" t="s">
        <v>30</v>
      </c>
      <c r="E34" s="26"/>
      <c r="F34" s="26"/>
      <c r="G34" s="26"/>
      <c r="H34" s="26"/>
      <c r="I34" s="26"/>
      <c r="J34" s="26"/>
      <c r="K34" s="65">
        <f>ROUND(K122, 2)</f>
        <v>0</v>
      </c>
      <c r="L34" s="26"/>
      <c r="M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6.95" customHeight="1">
      <c r="A35" s="26"/>
      <c r="B35" s="27"/>
      <c r="C35" s="26"/>
      <c r="D35" s="60"/>
      <c r="E35" s="60"/>
      <c r="F35" s="60"/>
      <c r="G35" s="60"/>
      <c r="H35" s="60"/>
      <c r="I35" s="60"/>
      <c r="J35" s="60"/>
      <c r="K35" s="60"/>
      <c r="L35" s="60"/>
      <c r="M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26"/>
      <c r="F36" s="30" t="s">
        <v>32</v>
      </c>
      <c r="G36" s="26"/>
      <c r="H36" s="26"/>
      <c r="I36" s="30" t="s">
        <v>31</v>
      </c>
      <c r="J36" s="26"/>
      <c r="K36" s="30" t="s">
        <v>33</v>
      </c>
      <c r="L36" s="26"/>
      <c r="M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customHeight="1">
      <c r="A37" s="26"/>
      <c r="B37" s="27"/>
      <c r="C37" s="26"/>
      <c r="D37" s="101" t="s">
        <v>34</v>
      </c>
      <c r="E37" s="23" t="s">
        <v>35</v>
      </c>
      <c r="F37" s="99">
        <f>ROUND((SUM(BE122:BE160)),  2)</f>
        <v>0</v>
      </c>
      <c r="G37" s="26"/>
      <c r="H37" s="26"/>
      <c r="I37" s="102">
        <v>0.21</v>
      </c>
      <c r="J37" s="26"/>
      <c r="K37" s="99">
        <f>ROUND(((SUM(BE122:BE160))*I37),  2)</f>
        <v>0</v>
      </c>
      <c r="L37" s="26"/>
      <c r="M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3" t="s">
        <v>36</v>
      </c>
      <c r="F38" s="99">
        <f>ROUND((SUM(BF122:BF160)),  2)</f>
        <v>0</v>
      </c>
      <c r="G38" s="26"/>
      <c r="H38" s="26"/>
      <c r="I38" s="102">
        <v>0.15</v>
      </c>
      <c r="J38" s="26"/>
      <c r="K38" s="99">
        <f>ROUND(((SUM(BF122:BF160))*I38),  2)</f>
        <v>0</v>
      </c>
      <c r="L38" s="26"/>
      <c r="M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23" t="s">
        <v>37</v>
      </c>
      <c r="F39" s="99">
        <f>ROUND((SUM(BG122:BG160)),  2)</f>
        <v>0</v>
      </c>
      <c r="G39" s="26"/>
      <c r="H39" s="26"/>
      <c r="I39" s="102">
        <v>0.21</v>
      </c>
      <c r="J39" s="26"/>
      <c r="K39" s="99">
        <f>0</f>
        <v>0</v>
      </c>
      <c r="L39" s="26"/>
      <c r="M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3" t="s">
        <v>38</v>
      </c>
      <c r="F40" s="99">
        <f>ROUND((SUM(BH122:BH160)),  2)</f>
        <v>0</v>
      </c>
      <c r="G40" s="26"/>
      <c r="H40" s="26"/>
      <c r="I40" s="102">
        <v>0.15</v>
      </c>
      <c r="J40" s="26"/>
      <c r="K40" s="99">
        <f>0</f>
        <v>0</v>
      </c>
      <c r="L40" s="26"/>
      <c r="M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14.45" hidden="1" customHeight="1">
      <c r="A41" s="26"/>
      <c r="B41" s="27"/>
      <c r="C41" s="26"/>
      <c r="D41" s="26"/>
      <c r="E41" s="23" t="s">
        <v>39</v>
      </c>
      <c r="F41" s="99">
        <f>ROUND((SUM(BI122:BI160)),  2)</f>
        <v>0</v>
      </c>
      <c r="G41" s="26"/>
      <c r="H41" s="26"/>
      <c r="I41" s="102">
        <v>0</v>
      </c>
      <c r="J41" s="26"/>
      <c r="K41" s="99">
        <f>0</f>
        <v>0</v>
      </c>
      <c r="L41" s="26"/>
      <c r="M41" s="3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6.9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3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2" customFormat="1" ht="25.35" customHeight="1">
      <c r="A43" s="26"/>
      <c r="B43" s="27"/>
      <c r="C43" s="103"/>
      <c r="D43" s="104" t="s">
        <v>40</v>
      </c>
      <c r="E43" s="54"/>
      <c r="F43" s="54"/>
      <c r="G43" s="105" t="s">
        <v>41</v>
      </c>
      <c r="H43" s="106" t="s">
        <v>42</v>
      </c>
      <c r="I43" s="54"/>
      <c r="J43" s="54"/>
      <c r="K43" s="107">
        <f>SUM(K34:K41)</f>
        <v>0</v>
      </c>
      <c r="L43" s="108"/>
      <c r="M43" s="3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</row>
    <row r="44" spans="1:31" s="2" customFormat="1" ht="14.45" customHeight="1">
      <c r="A44" s="26"/>
      <c r="B44" s="27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3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8"/>
      <c r="M50" s="36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26"/>
      <c r="B61" s="27"/>
      <c r="C61" s="26"/>
      <c r="D61" s="39" t="s">
        <v>45</v>
      </c>
      <c r="E61" s="29"/>
      <c r="F61" s="109" t="s">
        <v>46</v>
      </c>
      <c r="G61" s="39" t="s">
        <v>45</v>
      </c>
      <c r="H61" s="29"/>
      <c r="I61" s="29"/>
      <c r="J61" s="110" t="s">
        <v>46</v>
      </c>
      <c r="K61" s="29"/>
      <c r="L61" s="29"/>
      <c r="M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40"/>
      <c r="M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26"/>
      <c r="B76" s="27"/>
      <c r="C76" s="26"/>
      <c r="D76" s="39" t="s">
        <v>45</v>
      </c>
      <c r="E76" s="29"/>
      <c r="F76" s="109" t="s">
        <v>46</v>
      </c>
      <c r="G76" s="39" t="s">
        <v>45</v>
      </c>
      <c r="H76" s="29"/>
      <c r="I76" s="29"/>
      <c r="J76" s="110" t="s">
        <v>46</v>
      </c>
      <c r="K76" s="29"/>
      <c r="L76" s="29"/>
      <c r="M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97</v>
      </c>
      <c r="D82" s="26"/>
      <c r="E82" s="26"/>
      <c r="F82" s="26"/>
      <c r="G82" s="26"/>
      <c r="H82" s="26"/>
      <c r="I82" s="26"/>
      <c r="J82" s="26"/>
      <c r="K82" s="26"/>
      <c r="L82" s="26"/>
      <c r="M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15</v>
      </c>
      <c r="D84" s="26"/>
      <c r="E84" s="26"/>
      <c r="F84" s="26"/>
      <c r="G84" s="26"/>
      <c r="H84" s="26"/>
      <c r="I84" s="26"/>
      <c r="J84" s="26"/>
      <c r="K84" s="26"/>
      <c r="L84" s="26"/>
      <c r="M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17" t="str">
        <f>E7</f>
        <v>Oprava zabezpečovacího zařízení v ŽST Bystřice nad Pernštejnem</v>
      </c>
      <c r="F85" s="218"/>
      <c r="G85" s="218"/>
      <c r="H85" s="218"/>
      <c r="I85" s="26"/>
      <c r="J85" s="26"/>
      <c r="K85" s="26"/>
      <c r="L85" s="26"/>
      <c r="M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91</v>
      </c>
      <c r="M86" s="17"/>
    </row>
    <row r="87" spans="1:31" s="2" customFormat="1" ht="16.5" customHeight="1">
      <c r="A87" s="26"/>
      <c r="B87" s="27"/>
      <c r="C87" s="26"/>
      <c r="D87" s="26"/>
      <c r="E87" s="217" t="s">
        <v>92</v>
      </c>
      <c r="F87" s="219"/>
      <c r="G87" s="219"/>
      <c r="H87" s="219"/>
      <c r="I87" s="26"/>
      <c r="J87" s="26"/>
      <c r="K87" s="26"/>
      <c r="L87" s="26"/>
      <c r="M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93</v>
      </c>
      <c r="D88" s="26"/>
      <c r="E88" s="26"/>
      <c r="F88" s="26"/>
      <c r="G88" s="26"/>
      <c r="H88" s="26"/>
      <c r="I88" s="26"/>
      <c r="J88" s="26"/>
      <c r="K88" s="26"/>
      <c r="L88" s="26"/>
      <c r="M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193" t="str">
        <f>E11</f>
        <v>02 - URS</v>
      </c>
      <c r="F89" s="219"/>
      <c r="G89" s="219"/>
      <c r="H89" s="219"/>
      <c r="I89" s="26"/>
      <c r="J89" s="26"/>
      <c r="K89" s="26"/>
      <c r="L89" s="26"/>
      <c r="M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19</v>
      </c>
      <c r="D91" s="26"/>
      <c r="E91" s="26"/>
      <c r="F91" s="21" t="str">
        <f>F14</f>
        <v xml:space="preserve"> </v>
      </c>
      <c r="G91" s="26"/>
      <c r="H91" s="26"/>
      <c r="I91" s="23" t="s">
        <v>21</v>
      </c>
      <c r="J91" s="49" t="str">
        <f>IF(J14="","",J14)</f>
        <v>7. 5. 2020</v>
      </c>
      <c r="K91" s="26"/>
      <c r="L91" s="26"/>
      <c r="M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23</v>
      </c>
      <c r="D93" s="26"/>
      <c r="E93" s="26"/>
      <c r="F93" s="21" t="str">
        <f>E17</f>
        <v xml:space="preserve"> </v>
      </c>
      <c r="G93" s="26"/>
      <c r="H93" s="26"/>
      <c r="I93" s="23" t="s">
        <v>27</v>
      </c>
      <c r="J93" s="24" t="str">
        <f>E23</f>
        <v xml:space="preserve"> </v>
      </c>
      <c r="K93" s="26"/>
      <c r="L93" s="26"/>
      <c r="M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26</v>
      </c>
      <c r="D94" s="26"/>
      <c r="E94" s="26"/>
      <c r="F94" s="21" t="str">
        <f>IF(E20="","",E20)</f>
        <v xml:space="preserve"> </v>
      </c>
      <c r="G94" s="26"/>
      <c r="H94" s="26"/>
      <c r="I94" s="23" t="s">
        <v>28</v>
      </c>
      <c r="J94" s="24" t="str">
        <f>E26</f>
        <v xml:space="preserve"> </v>
      </c>
      <c r="K94" s="26"/>
      <c r="L94" s="26"/>
      <c r="M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1" t="s">
        <v>98</v>
      </c>
      <c r="D96" s="103"/>
      <c r="E96" s="103"/>
      <c r="F96" s="103"/>
      <c r="G96" s="103"/>
      <c r="H96" s="103"/>
      <c r="I96" s="112" t="s">
        <v>99</v>
      </c>
      <c r="J96" s="112" t="s">
        <v>100</v>
      </c>
      <c r="K96" s="112" t="s">
        <v>101</v>
      </c>
      <c r="L96" s="103"/>
      <c r="M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>
      <c r="A98" s="26"/>
      <c r="B98" s="27"/>
      <c r="C98" s="113" t="s">
        <v>102</v>
      </c>
      <c r="D98" s="26"/>
      <c r="E98" s="26"/>
      <c r="F98" s="26"/>
      <c r="G98" s="26"/>
      <c r="H98" s="26"/>
      <c r="I98" s="65">
        <f t="shared" ref="I98:J100" si="0">Q122</f>
        <v>0</v>
      </c>
      <c r="J98" s="65">
        <f t="shared" si="0"/>
        <v>0</v>
      </c>
      <c r="K98" s="65">
        <f>K122</f>
        <v>0</v>
      </c>
      <c r="L98" s="26"/>
      <c r="M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103</v>
      </c>
    </row>
    <row r="99" spans="1:47" s="9" customFormat="1" ht="24.95" customHeight="1">
      <c r="B99" s="114"/>
      <c r="D99" s="115" t="s">
        <v>295</v>
      </c>
      <c r="E99" s="116"/>
      <c r="F99" s="116"/>
      <c r="G99" s="116"/>
      <c r="H99" s="116"/>
      <c r="I99" s="117">
        <f t="shared" si="0"/>
        <v>0</v>
      </c>
      <c r="J99" s="117">
        <f t="shared" si="0"/>
        <v>0</v>
      </c>
      <c r="K99" s="117">
        <f>K123</f>
        <v>0</v>
      </c>
      <c r="M99" s="114"/>
    </row>
    <row r="100" spans="1:47" s="12" customFormat="1" ht="19.899999999999999" customHeight="1">
      <c r="B100" s="173"/>
      <c r="D100" s="174" t="s">
        <v>296</v>
      </c>
      <c r="E100" s="175"/>
      <c r="F100" s="175"/>
      <c r="G100" s="175"/>
      <c r="H100" s="175"/>
      <c r="I100" s="176">
        <f t="shared" si="0"/>
        <v>0</v>
      </c>
      <c r="J100" s="176">
        <f t="shared" si="0"/>
        <v>0</v>
      </c>
      <c r="K100" s="176">
        <f>K124</f>
        <v>0</v>
      </c>
      <c r="M100" s="173"/>
    </row>
    <row r="101" spans="1:47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>
      <c r="A107" s="26"/>
      <c r="B107" s="27"/>
      <c r="C107" s="18" t="s">
        <v>105</v>
      </c>
      <c r="D107" s="26"/>
      <c r="E107" s="26"/>
      <c r="F107" s="26"/>
      <c r="G107" s="26"/>
      <c r="H107" s="26"/>
      <c r="I107" s="26"/>
      <c r="J107" s="26"/>
      <c r="K107" s="26"/>
      <c r="L107" s="26"/>
      <c r="M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>
      <c r="A109" s="26"/>
      <c r="B109" s="27"/>
      <c r="C109" s="23" t="s">
        <v>15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>
      <c r="A110" s="26"/>
      <c r="B110" s="27"/>
      <c r="C110" s="26"/>
      <c r="D110" s="26"/>
      <c r="E110" s="217" t="str">
        <f>E7</f>
        <v>Oprava zabezpečovacího zařízení v ŽST Bystřice nad Pernštejnem</v>
      </c>
      <c r="F110" s="218"/>
      <c r="G110" s="218"/>
      <c r="H110" s="218"/>
      <c r="I110" s="26"/>
      <c r="J110" s="26"/>
      <c r="K110" s="26"/>
      <c r="L110" s="26"/>
      <c r="M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>
      <c r="B111" s="17"/>
      <c r="C111" s="23" t="s">
        <v>91</v>
      </c>
      <c r="M111" s="17"/>
    </row>
    <row r="112" spans="1:47" s="2" customFormat="1" ht="16.5" customHeight="1">
      <c r="A112" s="26"/>
      <c r="B112" s="27"/>
      <c r="C112" s="26"/>
      <c r="D112" s="26"/>
      <c r="E112" s="217" t="s">
        <v>92</v>
      </c>
      <c r="F112" s="219"/>
      <c r="G112" s="219"/>
      <c r="H112" s="219"/>
      <c r="I112" s="26"/>
      <c r="J112" s="26"/>
      <c r="K112" s="26"/>
      <c r="L112" s="26"/>
      <c r="M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93</v>
      </c>
      <c r="D113" s="26"/>
      <c r="E113" s="26"/>
      <c r="F113" s="26"/>
      <c r="G113" s="26"/>
      <c r="H113" s="26"/>
      <c r="I113" s="26"/>
      <c r="J113" s="26"/>
      <c r="K113" s="26"/>
      <c r="L113" s="26"/>
      <c r="M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93" t="str">
        <f>E11</f>
        <v>02 - URS</v>
      </c>
      <c r="F114" s="219"/>
      <c r="G114" s="219"/>
      <c r="H114" s="219"/>
      <c r="I114" s="26"/>
      <c r="J114" s="26"/>
      <c r="K114" s="26"/>
      <c r="L114" s="26"/>
      <c r="M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19</v>
      </c>
      <c r="D116" s="26"/>
      <c r="E116" s="26"/>
      <c r="F116" s="21" t="str">
        <f>F14</f>
        <v xml:space="preserve"> </v>
      </c>
      <c r="G116" s="26"/>
      <c r="H116" s="26"/>
      <c r="I116" s="23" t="s">
        <v>21</v>
      </c>
      <c r="J116" s="49" t="str">
        <f>IF(J14="","",J14)</f>
        <v>7. 5. 2020</v>
      </c>
      <c r="K116" s="26"/>
      <c r="L116" s="26"/>
      <c r="M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23</v>
      </c>
      <c r="D118" s="26"/>
      <c r="E118" s="26"/>
      <c r="F118" s="21" t="str">
        <f>E17</f>
        <v xml:space="preserve"> </v>
      </c>
      <c r="G118" s="26"/>
      <c r="H118" s="26"/>
      <c r="I118" s="23" t="s">
        <v>27</v>
      </c>
      <c r="J118" s="24" t="str">
        <f>E23</f>
        <v xml:space="preserve"> </v>
      </c>
      <c r="K118" s="26"/>
      <c r="L118" s="26"/>
      <c r="M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26</v>
      </c>
      <c r="D119" s="26"/>
      <c r="E119" s="26"/>
      <c r="F119" s="21" t="str">
        <f>IF(E20="","",E20)</f>
        <v xml:space="preserve"> </v>
      </c>
      <c r="G119" s="26"/>
      <c r="H119" s="26"/>
      <c r="I119" s="23" t="s">
        <v>28</v>
      </c>
      <c r="J119" s="24" t="str">
        <f>E26</f>
        <v xml:space="preserve"> </v>
      </c>
      <c r="K119" s="26"/>
      <c r="L119" s="26"/>
      <c r="M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0" customFormat="1" ht="29.25" customHeight="1">
      <c r="A121" s="118"/>
      <c r="B121" s="119"/>
      <c r="C121" s="120" t="s">
        <v>106</v>
      </c>
      <c r="D121" s="121" t="s">
        <v>55</v>
      </c>
      <c r="E121" s="121" t="s">
        <v>51</v>
      </c>
      <c r="F121" s="121" t="s">
        <v>52</v>
      </c>
      <c r="G121" s="121" t="s">
        <v>107</v>
      </c>
      <c r="H121" s="121" t="s">
        <v>108</v>
      </c>
      <c r="I121" s="121" t="s">
        <v>109</v>
      </c>
      <c r="J121" s="121" t="s">
        <v>110</v>
      </c>
      <c r="K121" s="122" t="s">
        <v>101</v>
      </c>
      <c r="L121" s="123" t="s">
        <v>111</v>
      </c>
      <c r="M121" s="124"/>
      <c r="N121" s="56" t="s">
        <v>1</v>
      </c>
      <c r="O121" s="57" t="s">
        <v>34</v>
      </c>
      <c r="P121" s="57" t="s">
        <v>112</v>
      </c>
      <c r="Q121" s="57" t="s">
        <v>113</v>
      </c>
      <c r="R121" s="57" t="s">
        <v>114</v>
      </c>
      <c r="S121" s="57" t="s">
        <v>115</v>
      </c>
      <c r="T121" s="57" t="s">
        <v>116</v>
      </c>
      <c r="U121" s="57" t="s">
        <v>117</v>
      </c>
      <c r="V121" s="57" t="s">
        <v>118</v>
      </c>
      <c r="W121" s="57" t="s">
        <v>119</v>
      </c>
      <c r="X121" s="58" t="s">
        <v>120</v>
      </c>
      <c r="Y121" s="118"/>
      <c r="Z121" s="118"/>
      <c r="AA121" s="118"/>
      <c r="AB121" s="118"/>
      <c r="AC121" s="118"/>
      <c r="AD121" s="118"/>
      <c r="AE121" s="118"/>
    </row>
    <row r="122" spans="1:65" s="2" customFormat="1" ht="22.9" customHeight="1">
      <c r="A122" s="26"/>
      <c r="B122" s="27"/>
      <c r="C122" s="63" t="s">
        <v>121</v>
      </c>
      <c r="D122" s="26"/>
      <c r="E122" s="26"/>
      <c r="F122" s="26"/>
      <c r="G122" s="26"/>
      <c r="H122" s="26"/>
      <c r="I122" s="26"/>
      <c r="J122" s="26"/>
      <c r="K122" s="125">
        <f>BK122</f>
        <v>0</v>
      </c>
      <c r="L122" s="26"/>
      <c r="M122" s="27"/>
      <c r="N122" s="59"/>
      <c r="O122" s="50"/>
      <c r="P122" s="60"/>
      <c r="Q122" s="126">
        <f>Q123</f>
        <v>0</v>
      </c>
      <c r="R122" s="126">
        <f>R123</f>
        <v>0</v>
      </c>
      <c r="S122" s="60"/>
      <c r="T122" s="127">
        <f>T123</f>
        <v>166.58384000000001</v>
      </c>
      <c r="U122" s="60"/>
      <c r="V122" s="127">
        <f>V123</f>
        <v>46.865755999999998</v>
      </c>
      <c r="W122" s="60"/>
      <c r="X122" s="128">
        <f>X123</f>
        <v>0</v>
      </c>
      <c r="Y122" s="26"/>
      <c r="Z122" s="26"/>
      <c r="AA122" s="26"/>
      <c r="AB122" s="26"/>
      <c r="AC122" s="26"/>
      <c r="AD122" s="26"/>
      <c r="AE122" s="26"/>
      <c r="AT122" s="14" t="s">
        <v>71</v>
      </c>
      <c r="AU122" s="14" t="s">
        <v>103</v>
      </c>
      <c r="BK122" s="129">
        <f>BK123</f>
        <v>0</v>
      </c>
    </row>
    <row r="123" spans="1:65" s="11" customFormat="1" ht="25.9" customHeight="1">
      <c r="B123" s="130"/>
      <c r="D123" s="131" t="s">
        <v>71</v>
      </c>
      <c r="E123" s="132" t="s">
        <v>164</v>
      </c>
      <c r="F123" s="132" t="s">
        <v>297</v>
      </c>
      <c r="K123" s="133">
        <f>BK123</f>
        <v>0</v>
      </c>
      <c r="M123" s="130"/>
      <c r="N123" s="134"/>
      <c r="O123" s="135"/>
      <c r="P123" s="135"/>
      <c r="Q123" s="136">
        <f>Q124</f>
        <v>0</v>
      </c>
      <c r="R123" s="136">
        <f>R124</f>
        <v>0</v>
      </c>
      <c r="S123" s="135"/>
      <c r="T123" s="137">
        <f>T124</f>
        <v>166.58384000000001</v>
      </c>
      <c r="U123" s="135"/>
      <c r="V123" s="137">
        <f>V124</f>
        <v>46.865755999999998</v>
      </c>
      <c r="W123" s="135"/>
      <c r="X123" s="138">
        <f>X124</f>
        <v>0</v>
      </c>
      <c r="AR123" s="131" t="s">
        <v>138</v>
      </c>
      <c r="AT123" s="139" t="s">
        <v>71</v>
      </c>
      <c r="AU123" s="139" t="s">
        <v>72</v>
      </c>
      <c r="AY123" s="131" t="s">
        <v>125</v>
      </c>
      <c r="BK123" s="140">
        <f>BK124</f>
        <v>0</v>
      </c>
    </row>
    <row r="124" spans="1:65" s="11" customFormat="1" ht="22.9" customHeight="1">
      <c r="B124" s="130"/>
      <c r="D124" s="131" t="s">
        <v>71</v>
      </c>
      <c r="E124" s="177" t="s">
        <v>298</v>
      </c>
      <c r="F124" s="177" t="s">
        <v>299</v>
      </c>
      <c r="K124" s="178">
        <f>BK124</f>
        <v>0</v>
      </c>
      <c r="M124" s="130"/>
      <c r="N124" s="134"/>
      <c r="O124" s="135"/>
      <c r="P124" s="135"/>
      <c r="Q124" s="136">
        <f>SUM(Q125:Q160)</f>
        <v>0</v>
      </c>
      <c r="R124" s="136">
        <f>SUM(R125:R160)</f>
        <v>0</v>
      </c>
      <c r="S124" s="135"/>
      <c r="T124" s="137">
        <f>SUM(T125:T160)</f>
        <v>166.58384000000001</v>
      </c>
      <c r="U124" s="135"/>
      <c r="V124" s="137">
        <f>SUM(V125:V160)</f>
        <v>46.865755999999998</v>
      </c>
      <c r="W124" s="135"/>
      <c r="X124" s="138">
        <f>SUM(X125:X160)</f>
        <v>0</v>
      </c>
      <c r="AR124" s="131" t="s">
        <v>138</v>
      </c>
      <c r="AT124" s="139" t="s">
        <v>71</v>
      </c>
      <c r="AU124" s="139" t="s">
        <v>79</v>
      </c>
      <c r="AY124" s="131" t="s">
        <v>125</v>
      </c>
      <c r="BK124" s="140">
        <f>SUM(BK125:BK160)</f>
        <v>0</v>
      </c>
    </row>
    <row r="125" spans="1:65" s="2" customFormat="1" ht="21.75" customHeight="1">
      <c r="A125" s="26"/>
      <c r="B125" s="141"/>
      <c r="C125" s="142" t="s">
        <v>79</v>
      </c>
      <c r="D125" s="142" t="s">
        <v>126</v>
      </c>
      <c r="E125" s="143" t="s">
        <v>300</v>
      </c>
      <c r="F125" s="144" t="s">
        <v>301</v>
      </c>
      <c r="G125" s="145" t="s">
        <v>302</v>
      </c>
      <c r="H125" s="146">
        <v>7.0000000000000007E-2</v>
      </c>
      <c r="I125" s="147"/>
      <c r="J125" s="147"/>
      <c r="K125" s="147">
        <f>ROUND(P125*H125,2)</f>
        <v>0</v>
      </c>
      <c r="L125" s="148"/>
      <c r="M125" s="27"/>
      <c r="N125" s="149" t="s">
        <v>1</v>
      </c>
      <c r="O125" s="150" t="s">
        <v>35</v>
      </c>
      <c r="P125" s="151">
        <f>I125+J125</f>
        <v>0</v>
      </c>
      <c r="Q125" s="151">
        <f>ROUND(I125*H125,2)</f>
        <v>0</v>
      </c>
      <c r="R125" s="151">
        <f>ROUND(J125*H125,2)</f>
        <v>0</v>
      </c>
      <c r="S125" s="152">
        <v>4.1120000000000001</v>
      </c>
      <c r="T125" s="152">
        <f>S125*H125</f>
        <v>0.28784000000000004</v>
      </c>
      <c r="U125" s="152">
        <v>8.8000000000000005E-3</v>
      </c>
      <c r="V125" s="152">
        <f>U125*H125</f>
        <v>6.1600000000000012E-4</v>
      </c>
      <c r="W125" s="152">
        <v>0</v>
      </c>
      <c r="X125" s="153">
        <f>W125*H125</f>
        <v>0</v>
      </c>
      <c r="Y125" s="26"/>
      <c r="Z125" s="26"/>
      <c r="AA125" s="26"/>
      <c r="AB125" s="26"/>
      <c r="AC125" s="26"/>
      <c r="AD125" s="26"/>
      <c r="AE125" s="26"/>
      <c r="AR125" s="154" t="s">
        <v>303</v>
      </c>
      <c r="AT125" s="154" t="s">
        <v>126</v>
      </c>
      <c r="AU125" s="154" t="s">
        <v>81</v>
      </c>
      <c r="AY125" s="14" t="s">
        <v>125</v>
      </c>
      <c r="BE125" s="155">
        <f>IF(O125="základní",K125,0)</f>
        <v>0</v>
      </c>
      <c r="BF125" s="155">
        <f>IF(O125="snížená",K125,0)</f>
        <v>0</v>
      </c>
      <c r="BG125" s="155">
        <f>IF(O125="zákl. přenesená",K125,0)</f>
        <v>0</v>
      </c>
      <c r="BH125" s="155">
        <f>IF(O125="sníž. přenesená",K125,0)</f>
        <v>0</v>
      </c>
      <c r="BI125" s="155">
        <f>IF(O125="nulová",K125,0)</f>
        <v>0</v>
      </c>
      <c r="BJ125" s="14" t="s">
        <v>79</v>
      </c>
      <c r="BK125" s="155">
        <f>ROUND(P125*H125,2)</f>
        <v>0</v>
      </c>
      <c r="BL125" s="14" t="s">
        <v>303</v>
      </c>
      <c r="BM125" s="154" t="s">
        <v>304</v>
      </c>
    </row>
    <row r="126" spans="1:65" s="2" customFormat="1" ht="19.5">
      <c r="A126" s="26"/>
      <c r="B126" s="27"/>
      <c r="C126" s="26"/>
      <c r="D126" s="156" t="s">
        <v>132</v>
      </c>
      <c r="E126" s="26"/>
      <c r="F126" s="157" t="s">
        <v>305</v>
      </c>
      <c r="G126" s="26"/>
      <c r="H126" s="26"/>
      <c r="I126" s="26"/>
      <c r="J126" s="26"/>
      <c r="K126" s="26"/>
      <c r="L126" s="26"/>
      <c r="M126" s="27"/>
      <c r="N126" s="158"/>
      <c r="O126" s="159"/>
      <c r="P126" s="52"/>
      <c r="Q126" s="52"/>
      <c r="R126" s="52"/>
      <c r="S126" s="52"/>
      <c r="T126" s="52"/>
      <c r="U126" s="52"/>
      <c r="V126" s="52"/>
      <c r="W126" s="52"/>
      <c r="X126" s="53"/>
      <c r="Y126" s="26"/>
      <c r="Z126" s="26"/>
      <c r="AA126" s="26"/>
      <c r="AB126" s="26"/>
      <c r="AC126" s="26"/>
      <c r="AD126" s="26"/>
      <c r="AE126" s="26"/>
      <c r="AT126" s="14" t="s">
        <v>132</v>
      </c>
      <c r="AU126" s="14" t="s">
        <v>81</v>
      </c>
    </row>
    <row r="127" spans="1:65" s="2" customFormat="1" ht="21.75" customHeight="1">
      <c r="A127" s="26"/>
      <c r="B127" s="141"/>
      <c r="C127" s="142" t="s">
        <v>81</v>
      </c>
      <c r="D127" s="142" t="s">
        <v>126</v>
      </c>
      <c r="E127" s="143" t="s">
        <v>306</v>
      </c>
      <c r="F127" s="144" t="s">
        <v>307</v>
      </c>
      <c r="G127" s="145" t="s">
        <v>308</v>
      </c>
      <c r="H127" s="146">
        <v>40</v>
      </c>
      <c r="I127" s="147"/>
      <c r="J127" s="147"/>
      <c r="K127" s="147">
        <f>ROUND(P127*H127,2)</f>
        <v>0</v>
      </c>
      <c r="L127" s="148"/>
      <c r="M127" s="27"/>
      <c r="N127" s="149" t="s">
        <v>1</v>
      </c>
      <c r="O127" s="150" t="s">
        <v>35</v>
      </c>
      <c r="P127" s="151">
        <f>I127+J127</f>
        <v>0</v>
      </c>
      <c r="Q127" s="151">
        <f>ROUND(I127*H127,2)</f>
        <v>0</v>
      </c>
      <c r="R127" s="151">
        <f>ROUND(J127*H127,2)</f>
        <v>0</v>
      </c>
      <c r="S127" s="152">
        <v>0.16</v>
      </c>
      <c r="T127" s="152">
        <f>S127*H127</f>
        <v>6.4</v>
      </c>
      <c r="U127" s="152">
        <v>0</v>
      </c>
      <c r="V127" s="152">
        <f>U127*H127</f>
        <v>0</v>
      </c>
      <c r="W127" s="152">
        <v>0</v>
      </c>
      <c r="X127" s="153">
        <f>W127*H127</f>
        <v>0</v>
      </c>
      <c r="Y127" s="26"/>
      <c r="Z127" s="26"/>
      <c r="AA127" s="26"/>
      <c r="AB127" s="26"/>
      <c r="AC127" s="26"/>
      <c r="AD127" s="26"/>
      <c r="AE127" s="26"/>
      <c r="AR127" s="154" t="s">
        <v>303</v>
      </c>
      <c r="AT127" s="154" t="s">
        <v>126</v>
      </c>
      <c r="AU127" s="154" t="s">
        <v>81</v>
      </c>
      <c r="AY127" s="14" t="s">
        <v>125</v>
      </c>
      <c r="BE127" s="155">
        <f>IF(O127="základní",K127,0)</f>
        <v>0</v>
      </c>
      <c r="BF127" s="155">
        <f>IF(O127="snížená",K127,0)</f>
        <v>0</v>
      </c>
      <c r="BG127" s="155">
        <f>IF(O127="zákl. přenesená",K127,0)</f>
        <v>0</v>
      </c>
      <c r="BH127" s="155">
        <f>IF(O127="sníž. přenesená",K127,0)</f>
        <v>0</v>
      </c>
      <c r="BI127" s="155">
        <f>IF(O127="nulová",K127,0)</f>
        <v>0</v>
      </c>
      <c r="BJ127" s="14" t="s">
        <v>79</v>
      </c>
      <c r="BK127" s="155">
        <f>ROUND(P127*H127,2)</f>
        <v>0</v>
      </c>
      <c r="BL127" s="14" t="s">
        <v>303</v>
      </c>
      <c r="BM127" s="154" t="s">
        <v>309</v>
      </c>
    </row>
    <row r="128" spans="1:65" s="2" customFormat="1" ht="39">
      <c r="A128" s="26"/>
      <c r="B128" s="27"/>
      <c r="C128" s="26"/>
      <c r="D128" s="156" t="s">
        <v>132</v>
      </c>
      <c r="E128" s="26"/>
      <c r="F128" s="157" t="s">
        <v>310</v>
      </c>
      <c r="G128" s="26"/>
      <c r="H128" s="26"/>
      <c r="I128" s="26"/>
      <c r="J128" s="26"/>
      <c r="K128" s="26"/>
      <c r="L128" s="26"/>
      <c r="M128" s="27"/>
      <c r="N128" s="158"/>
      <c r="O128" s="159"/>
      <c r="P128" s="52"/>
      <c r="Q128" s="52"/>
      <c r="R128" s="52"/>
      <c r="S128" s="52"/>
      <c r="T128" s="52"/>
      <c r="U128" s="52"/>
      <c r="V128" s="52"/>
      <c r="W128" s="52"/>
      <c r="X128" s="53"/>
      <c r="Y128" s="26"/>
      <c r="Z128" s="26"/>
      <c r="AA128" s="26"/>
      <c r="AB128" s="26"/>
      <c r="AC128" s="26"/>
      <c r="AD128" s="26"/>
      <c r="AE128" s="26"/>
      <c r="AT128" s="14" t="s">
        <v>132</v>
      </c>
      <c r="AU128" s="14" t="s">
        <v>81</v>
      </c>
    </row>
    <row r="129" spans="1:65" s="2" customFormat="1" ht="21.75" customHeight="1">
      <c r="A129" s="26"/>
      <c r="B129" s="141"/>
      <c r="C129" s="142" t="s">
        <v>138</v>
      </c>
      <c r="D129" s="142" t="s">
        <v>126</v>
      </c>
      <c r="E129" s="143" t="s">
        <v>311</v>
      </c>
      <c r="F129" s="144" t="s">
        <v>312</v>
      </c>
      <c r="G129" s="145" t="s">
        <v>129</v>
      </c>
      <c r="H129" s="146">
        <v>50</v>
      </c>
      <c r="I129" s="147"/>
      <c r="J129" s="147"/>
      <c r="K129" s="147">
        <f>ROUND(P129*H129,2)</f>
        <v>0</v>
      </c>
      <c r="L129" s="148"/>
      <c r="M129" s="27"/>
      <c r="N129" s="149" t="s">
        <v>1</v>
      </c>
      <c r="O129" s="150" t="s">
        <v>35</v>
      </c>
      <c r="P129" s="151">
        <f>I129+J129</f>
        <v>0</v>
      </c>
      <c r="Q129" s="151">
        <f>ROUND(I129*H129,2)</f>
        <v>0</v>
      </c>
      <c r="R129" s="151">
        <f>ROUND(J129*H129,2)</f>
        <v>0</v>
      </c>
      <c r="S129" s="152">
        <v>1.292</v>
      </c>
      <c r="T129" s="152">
        <f>S129*H129</f>
        <v>64.600000000000009</v>
      </c>
      <c r="U129" s="152">
        <v>0</v>
      </c>
      <c r="V129" s="152">
        <f>U129*H129</f>
        <v>0</v>
      </c>
      <c r="W129" s="152">
        <v>0</v>
      </c>
      <c r="X129" s="153">
        <f>W129*H129</f>
        <v>0</v>
      </c>
      <c r="Y129" s="26"/>
      <c r="Z129" s="26"/>
      <c r="AA129" s="26"/>
      <c r="AB129" s="26"/>
      <c r="AC129" s="26"/>
      <c r="AD129" s="26"/>
      <c r="AE129" s="26"/>
      <c r="AR129" s="154" t="s">
        <v>303</v>
      </c>
      <c r="AT129" s="154" t="s">
        <v>126</v>
      </c>
      <c r="AU129" s="154" t="s">
        <v>81</v>
      </c>
      <c r="AY129" s="14" t="s">
        <v>125</v>
      </c>
      <c r="BE129" s="155">
        <f>IF(O129="základní",K129,0)</f>
        <v>0</v>
      </c>
      <c r="BF129" s="155">
        <f>IF(O129="snížená",K129,0)</f>
        <v>0</v>
      </c>
      <c r="BG129" s="155">
        <f>IF(O129="zákl. přenesená",K129,0)</f>
        <v>0</v>
      </c>
      <c r="BH129" s="155">
        <f>IF(O129="sníž. přenesená",K129,0)</f>
        <v>0</v>
      </c>
      <c r="BI129" s="155">
        <f>IF(O129="nulová",K129,0)</f>
        <v>0</v>
      </c>
      <c r="BJ129" s="14" t="s">
        <v>79</v>
      </c>
      <c r="BK129" s="155">
        <f>ROUND(P129*H129,2)</f>
        <v>0</v>
      </c>
      <c r="BL129" s="14" t="s">
        <v>303</v>
      </c>
      <c r="BM129" s="154" t="s">
        <v>313</v>
      </c>
    </row>
    <row r="130" spans="1:65" s="2" customFormat="1" ht="39">
      <c r="A130" s="26"/>
      <c r="B130" s="27"/>
      <c r="C130" s="26"/>
      <c r="D130" s="156" t="s">
        <v>132</v>
      </c>
      <c r="E130" s="26"/>
      <c r="F130" s="157" t="s">
        <v>314</v>
      </c>
      <c r="G130" s="26"/>
      <c r="H130" s="26"/>
      <c r="I130" s="26"/>
      <c r="J130" s="26"/>
      <c r="K130" s="26"/>
      <c r="L130" s="26"/>
      <c r="M130" s="27"/>
      <c r="N130" s="158"/>
      <c r="O130" s="159"/>
      <c r="P130" s="52"/>
      <c r="Q130" s="52"/>
      <c r="R130" s="52"/>
      <c r="S130" s="52"/>
      <c r="T130" s="52"/>
      <c r="U130" s="52"/>
      <c r="V130" s="52"/>
      <c r="W130" s="52"/>
      <c r="X130" s="53"/>
      <c r="Y130" s="26"/>
      <c r="Z130" s="26"/>
      <c r="AA130" s="26"/>
      <c r="AB130" s="26"/>
      <c r="AC130" s="26"/>
      <c r="AD130" s="26"/>
      <c r="AE130" s="26"/>
      <c r="AT130" s="14" t="s">
        <v>132</v>
      </c>
      <c r="AU130" s="14" t="s">
        <v>81</v>
      </c>
    </row>
    <row r="131" spans="1:65" s="2" customFormat="1" ht="21.75" customHeight="1">
      <c r="A131" s="26"/>
      <c r="B131" s="141"/>
      <c r="C131" s="142" t="s">
        <v>124</v>
      </c>
      <c r="D131" s="142" t="s">
        <v>126</v>
      </c>
      <c r="E131" s="143" t="s">
        <v>315</v>
      </c>
      <c r="F131" s="144" t="s">
        <v>316</v>
      </c>
      <c r="G131" s="145" t="s">
        <v>150</v>
      </c>
      <c r="H131" s="146">
        <v>6</v>
      </c>
      <c r="I131" s="147"/>
      <c r="J131" s="147"/>
      <c r="K131" s="147">
        <f>ROUND(P131*H131,2)</f>
        <v>0</v>
      </c>
      <c r="L131" s="148"/>
      <c r="M131" s="27"/>
      <c r="N131" s="149" t="s">
        <v>1</v>
      </c>
      <c r="O131" s="150" t="s">
        <v>35</v>
      </c>
      <c r="P131" s="151">
        <f>I131+J131</f>
        <v>0</v>
      </c>
      <c r="Q131" s="151">
        <f>ROUND(I131*H131,2)</f>
        <v>0</v>
      </c>
      <c r="R131" s="151">
        <f>ROUND(J131*H131,2)</f>
        <v>0</v>
      </c>
      <c r="S131" s="152">
        <v>0.18099999999999999</v>
      </c>
      <c r="T131" s="152">
        <f>S131*H131</f>
        <v>1.0859999999999999</v>
      </c>
      <c r="U131" s="152">
        <v>3.8739999999999997E-2</v>
      </c>
      <c r="V131" s="152">
        <f>U131*H131</f>
        <v>0.23243999999999998</v>
      </c>
      <c r="W131" s="152">
        <v>0</v>
      </c>
      <c r="X131" s="153">
        <f>W131*H131</f>
        <v>0</v>
      </c>
      <c r="Y131" s="26"/>
      <c r="Z131" s="26"/>
      <c r="AA131" s="26"/>
      <c r="AB131" s="26"/>
      <c r="AC131" s="26"/>
      <c r="AD131" s="26"/>
      <c r="AE131" s="26"/>
      <c r="AR131" s="154" t="s">
        <v>303</v>
      </c>
      <c r="AT131" s="154" t="s">
        <v>126</v>
      </c>
      <c r="AU131" s="154" t="s">
        <v>81</v>
      </c>
      <c r="AY131" s="14" t="s">
        <v>125</v>
      </c>
      <c r="BE131" s="155">
        <f>IF(O131="základní",K131,0)</f>
        <v>0</v>
      </c>
      <c r="BF131" s="155">
        <f>IF(O131="snížená",K131,0)</f>
        <v>0</v>
      </c>
      <c r="BG131" s="155">
        <f>IF(O131="zákl. přenesená",K131,0)</f>
        <v>0</v>
      </c>
      <c r="BH131" s="155">
        <f>IF(O131="sníž. přenesená",K131,0)</f>
        <v>0</v>
      </c>
      <c r="BI131" s="155">
        <f>IF(O131="nulová",K131,0)</f>
        <v>0</v>
      </c>
      <c r="BJ131" s="14" t="s">
        <v>79</v>
      </c>
      <c r="BK131" s="155">
        <f>ROUND(P131*H131,2)</f>
        <v>0</v>
      </c>
      <c r="BL131" s="14" t="s">
        <v>303</v>
      </c>
      <c r="BM131" s="154" t="s">
        <v>317</v>
      </c>
    </row>
    <row r="132" spans="1:65" s="2" customFormat="1" ht="19.5">
      <c r="A132" s="26"/>
      <c r="B132" s="27"/>
      <c r="C132" s="26"/>
      <c r="D132" s="156" t="s">
        <v>132</v>
      </c>
      <c r="E132" s="26"/>
      <c r="F132" s="157" t="s">
        <v>318</v>
      </c>
      <c r="G132" s="26"/>
      <c r="H132" s="26"/>
      <c r="I132" s="26"/>
      <c r="J132" s="26"/>
      <c r="K132" s="26"/>
      <c r="L132" s="26"/>
      <c r="M132" s="27"/>
      <c r="N132" s="158"/>
      <c r="O132" s="159"/>
      <c r="P132" s="52"/>
      <c r="Q132" s="52"/>
      <c r="R132" s="52"/>
      <c r="S132" s="52"/>
      <c r="T132" s="52"/>
      <c r="U132" s="52"/>
      <c r="V132" s="52"/>
      <c r="W132" s="52"/>
      <c r="X132" s="53"/>
      <c r="Y132" s="26"/>
      <c r="Z132" s="26"/>
      <c r="AA132" s="26"/>
      <c r="AB132" s="26"/>
      <c r="AC132" s="26"/>
      <c r="AD132" s="26"/>
      <c r="AE132" s="26"/>
      <c r="AT132" s="14" t="s">
        <v>132</v>
      </c>
      <c r="AU132" s="14" t="s">
        <v>81</v>
      </c>
    </row>
    <row r="133" spans="1:65" s="2" customFormat="1" ht="21.75" customHeight="1">
      <c r="A133" s="26"/>
      <c r="B133" s="141"/>
      <c r="C133" s="142" t="s">
        <v>147</v>
      </c>
      <c r="D133" s="142" t="s">
        <v>126</v>
      </c>
      <c r="E133" s="143" t="s">
        <v>319</v>
      </c>
      <c r="F133" s="144" t="s">
        <v>320</v>
      </c>
      <c r="G133" s="145" t="s">
        <v>129</v>
      </c>
      <c r="H133" s="146">
        <v>20</v>
      </c>
      <c r="I133" s="147"/>
      <c r="J133" s="147"/>
      <c r="K133" s="147">
        <f>ROUND(P133*H133,2)</f>
        <v>0</v>
      </c>
      <c r="L133" s="148"/>
      <c r="M133" s="27"/>
      <c r="N133" s="149" t="s">
        <v>1</v>
      </c>
      <c r="O133" s="150" t="s">
        <v>35</v>
      </c>
      <c r="P133" s="151">
        <f>I133+J133</f>
        <v>0</v>
      </c>
      <c r="Q133" s="151">
        <f>ROUND(I133*H133,2)</f>
        <v>0</v>
      </c>
      <c r="R133" s="151">
        <f>ROUND(J133*H133,2)</f>
        <v>0</v>
      </c>
      <c r="S133" s="152">
        <v>0.76300000000000001</v>
      </c>
      <c r="T133" s="152">
        <f>S133*H133</f>
        <v>15.26</v>
      </c>
      <c r="U133" s="152">
        <v>0</v>
      </c>
      <c r="V133" s="152">
        <f>U133*H133</f>
        <v>0</v>
      </c>
      <c r="W133" s="152">
        <v>0</v>
      </c>
      <c r="X133" s="153">
        <f>W133*H133</f>
        <v>0</v>
      </c>
      <c r="Y133" s="26"/>
      <c r="Z133" s="26"/>
      <c r="AA133" s="26"/>
      <c r="AB133" s="26"/>
      <c r="AC133" s="26"/>
      <c r="AD133" s="26"/>
      <c r="AE133" s="26"/>
      <c r="AR133" s="154" t="s">
        <v>303</v>
      </c>
      <c r="AT133" s="154" t="s">
        <v>126</v>
      </c>
      <c r="AU133" s="154" t="s">
        <v>81</v>
      </c>
      <c r="AY133" s="14" t="s">
        <v>125</v>
      </c>
      <c r="BE133" s="155">
        <f>IF(O133="základní",K133,0)</f>
        <v>0</v>
      </c>
      <c r="BF133" s="155">
        <f>IF(O133="snížená",K133,0)</f>
        <v>0</v>
      </c>
      <c r="BG133" s="155">
        <f>IF(O133="zákl. přenesená",K133,0)</f>
        <v>0</v>
      </c>
      <c r="BH133" s="155">
        <f>IF(O133="sníž. přenesená",K133,0)</f>
        <v>0</v>
      </c>
      <c r="BI133" s="155">
        <f>IF(O133="nulová",K133,0)</f>
        <v>0</v>
      </c>
      <c r="BJ133" s="14" t="s">
        <v>79</v>
      </c>
      <c r="BK133" s="155">
        <f>ROUND(P133*H133,2)</f>
        <v>0</v>
      </c>
      <c r="BL133" s="14" t="s">
        <v>303</v>
      </c>
      <c r="BM133" s="154" t="s">
        <v>321</v>
      </c>
    </row>
    <row r="134" spans="1:65" s="2" customFormat="1" ht="29.25">
      <c r="A134" s="26"/>
      <c r="B134" s="27"/>
      <c r="C134" s="26"/>
      <c r="D134" s="156" t="s">
        <v>132</v>
      </c>
      <c r="E134" s="26"/>
      <c r="F134" s="157" t="s">
        <v>322</v>
      </c>
      <c r="G134" s="26"/>
      <c r="H134" s="26"/>
      <c r="I134" s="26"/>
      <c r="J134" s="26"/>
      <c r="K134" s="26"/>
      <c r="L134" s="26"/>
      <c r="M134" s="27"/>
      <c r="N134" s="158"/>
      <c r="O134" s="159"/>
      <c r="P134" s="52"/>
      <c r="Q134" s="52"/>
      <c r="R134" s="52"/>
      <c r="S134" s="52"/>
      <c r="T134" s="52"/>
      <c r="U134" s="52"/>
      <c r="V134" s="52"/>
      <c r="W134" s="52"/>
      <c r="X134" s="53"/>
      <c r="Y134" s="26"/>
      <c r="Z134" s="26"/>
      <c r="AA134" s="26"/>
      <c r="AB134" s="26"/>
      <c r="AC134" s="26"/>
      <c r="AD134" s="26"/>
      <c r="AE134" s="26"/>
      <c r="AT134" s="14" t="s">
        <v>132</v>
      </c>
      <c r="AU134" s="14" t="s">
        <v>81</v>
      </c>
    </row>
    <row r="135" spans="1:65" s="2" customFormat="1" ht="21.75" customHeight="1">
      <c r="A135" s="26"/>
      <c r="B135" s="141"/>
      <c r="C135" s="142" t="s">
        <v>153</v>
      </c>
      <c r="D135" s="142" t="s">
        <v>126</v>
      </c>
      <c r="E135" s="143" t="s">
        <v>323</v>
      </c>
      <c r="F135" s="144" t="s">
        <v>324</v>
      </c>
      <c r="G135" s="145" t="s">
        <v>129</v>
      </c>
      <c r="H135" s="146">
        <v>50</v>
      </c>
      <c r="I135" s="147"/>
      <c r="J135" s="147"/>
      <c r="K135" s="147">
        <f>ROUND(P135*H135,2)</f>
        <v>0</v>
      </c>
      <c r="L135" s="148"/>
      <c r="M135" s="27"/>
      <c r="N135" s="149" t="s">
        <v>1</v>
      </c>
      <c r="O135" s="150" t="s">
        <v>35</v>
      </c>
      <c r="P135" s="151">
        <f>I135+J135</f>
        <v>0</v>
      </c>
      <c r="Q135" s="151">
        <f>ROUND(I135*H135,2)</f>
        <v>0</v>
      </c>
      <c r="R135" s="151">
        <f>ROUND(J135*H135,2)</f>
        <v>0</v>
      </c>
      <c r="S135" s="152">
        <v>7.2999999999999995E-2</v>
      </c>
      <c r="T135" s="152">
        <f>S135*H135</f>
        <v>3.65</v>
      </c>
      <c r="U135" s="152">
        <v>0.20300000000000001</v>
      </c>
      <c r="V135" s="152">
        <f>U135*H135</f>
        <v>10.15</v>
      </c>
      <c r="W135" s="152">
        <v>0</v>
      </c>
      <c r="X135" s="153">
        <f>W135*H135</f>
        <v>0</v>
      </c>
      <c r="Y135" s="26"/>
      <c r="Z135" s="26"/>
      <c r="AA135" s="26"/>
      <c r="AB135" s="26"/>
      <c r="AC135" s="26"/>
      <c r="AD135" s="26"/>
      <c r="AE135" s="26"/>
      <c r="AR135" s="154" t="s">
        <v>303</v>
      </c>
      <c r="AT135" s="154" t="s">
        <v>126</v>
      </c>
      <c r="AU135" s="154" t="s">
        <v>81</v>
      </c>
      <c r="AY135" s="14" t="s">
        <v>125</v>
      </c>
      <c r="BE135" s="155">
        <f>IF(O135="základní",K135,0)</f>
        <v>0</v>
      </c>
      <c r="BF135" s="155">
        <f>IF(O135="snížená",K135,0)</f>
        <v>0</v>
      </c>
      <c r="BG135" s="155">
        <f>IF(O135="zákl. přenesená",K135,0)</f>
        <v>0</v>
      </c>
      <c r="BH135" s="155">
        <f>IF(O135="sníž. přenesená",K135,0)</f>
        <v>0</v>
      </c>
      <c r="BI135" s="155">
        <f>IF(O135="nulová",K135,0)</f>
        <v>0</v>
      </c>
      <c r="BJ135" s="14" t="s">
        <v>79</v>
      </c>
      <c r="BK135" s="155">
        <f>ROUND(P135*H135,2)</f>
        <v>0</v>
      </c>
      <c r="BL135" s="14" t="s">
        <v>303</v>
      </c>
      <c r="BM135" s="154" t="s">
        <v>325</v>
      </c>
    </row>
    <row r="136" spans="1:65" s="2" customFormat="1" ht="29.25">
      <c r="A136" s="26"/>
      <c r="B136" s="27"/>
      <c r="C136" s="26"/>
      <c r="D136" s="156" t="s">
        <v>132</v>
      </c>
      <c r="E136" s="26"/>
      <c r="F136" s="157" t="s">
        <v>326</v>
      </c>
      <c r="G136" s="26"/>
      <c r="H136" s="26"/>
      <c r="I136" s="26"/>
      <c r="J136" s="26"/>
      <c r="K136" s="26"/>
      <c r="L136" s="26"/>
      <c r="M136" s="27"/>
      <c r="N136" s="158"/>
      <c r="O136" s="159"/>
      <c r="P136" s="52"/>
      <c r="Q136" s="52"/>
      <c r="R136" s="52"/>
      <c r="S136" s="52"/>
      <c r="T136" s="52"/>
      <c r="U136" s="52"/>
      <c r="V136" s="52"/>
      <c r="W136" s="52"/>
      <c r="X136" s="53"/>
      <c r="Y136" s="26"/>
      <c r="Z136" s="26"/>
      <c r="AA136" s="26"/>
      <c r="AB136" s="26"/>
      <c r="AC136" s="26"/>
      <c r="AD136" s="26"/>
      <c r="AE136" s="26"/>
      <c r="AT136" s="14" t="s">
        <v>132</v>
      </c>
      <c r="AU136" s="14" t="s">
        <v>81</v>
      </c>
    </row>
    <row r="137" spans="1:65" s="2" customFormat="1" ht="21.75" customHeight="1">
      <c r="A137" s="26"/>
      <c r="B137" s="141"/>
      <c r="C137" s="142" t="s">
        <v>158</v>
      </c>
      <c r="D137" s="142" t="s">
        <v>126</v>
      </c>
      <c r="E137" s="143" t="s">
        <v>327</v>
      </c>
      <c r="F137" s="144" t="s">
        <v>328</v>
      </c>
      <c r="G137" s="145" t="s">
        <v>129</v>
      </c>
      <c r="H137" s="146">
        <v>30</v>
      </c>
      <c r="I137" s="147"/>
      <c r="J137" s="147"/>
      <c r="K137" s="147">
        <f>ROUND(P137*H137,2)</f>
        <v>0</v>
      </c>
      <c r="L137" s="148"/>
      <c r="M137" s="27"/>
      <c r="N137" s="149" t="s">
        <v>1</v>
      </c>
      <c r="O137" s="150" t="s">
        <v>35</v>
      </c>
      <c r="P137" s="151">
        <f>I137+J137</f>
        <v>0</v>
      </c>
      <c r="Q137" s="151">
        <f>ROUND(I137*H137,2)</f>
        <v>0</v>
      </c>
      <c r="R137" s="151">
        <f>ROUND(J137*H137,2)</f>
        <v>0</v>
      </c>
      <c r="S137" s="152">
        <v>0.14199999999999999</v>
      </c>
      <c r="T137" s="152">
        <f>S137*H137</f>
        <v>4.26</v>
      </c>
      <c r="U137" s="152">
        <v>4.2999999999999997E-2</v>
      </c>
      <c r="V137" s="152">
        <f>U137*H137</f>
        <v>1.2899999999999998</v>
      </c>
      <c r="W137" s="152">
        <v>0</v>
      </c>
      <c r="X137" s="153">
        <f>W137*H137</f>
        <v>0</v>
      </c>
      <c r="Y137" s="26"/>
      <c r="Z137" s="26"/>
      <c r="AA137" s="26"/>
      <c r="AB137" s="26"/>
      <c r="AC137" s="26"/>
      <c r="AD137" s="26"/>
      <c r="AE137" s="26"/>
      <c r="AR137" s="154" t="s">
        <v>303</v>
      </c>
      <c r="AT137" s="154" t="s">
        <v>126</v>
      </c>
      <c r="AU137" s="154" t="s">
        <v>81</v>
      </c>
      <c r="AY137" s="14" t="s">
        <v>125</v>
      </c>
      <c r="BE137" s="155">
        <f>IF(O137="základní",K137,0)</f>
        <v>0</v>
      </c>
      <c r="BF137" s="155">
        <f>IF(O137="snížená",K137,0)</f>
        <v>0</v>
      </c>
      <c r="BG137" s="155">
        <f>IF(O137="zákl. přenesená",K137,0)</f>
        <v>0</v>
      </c>
      <c r="BH137" s="155">
        <f>IF(O137="sníž. přenesená",K137,0)</f>
        <v>0</v>
      </c>
      <c r="BI137" s="155">
        <f>IF(O137="nulová",K137,0)</f>
        <v>0</v>
      </c>
      <c r="BJ137" s="14" t="s">
        <v>79</v>
      </c>
      <c r="BK137" s="155">
        <f>ROUND(P137*H137,2)</f>
        <v>0</v>
      </c>
      <c r="BL137" s="14" t="s">
        <v>303</v>
      </c>
      <c r="BM137" s="154" t="s">
        <v>329</v>
      </c>
    </row>
    <row r="138" spans="1:65" s="2" customFormat="1" ht="39">
      <c r="A138" s="26"/>
      <c r="B138" s="27"/>
      <c r="C138" s="26"/>
      <c r="D138" s="156" t="s">
        <v>132</v>
      </c>
      <c r="E138" s="26"/>
      <c r="F138" s="157" t="s">
        <v>330</v>
      </c>
      <c r="G138" s="26"/>
      <c r="H138" s="26"/>
      <c r="I138" s="26"/>
      <c r="J138" s="26"/>
      <c r="K138" s="26"/>
      <c r="L138" s="26"/>
      <c r="M138" s="27"/>
      <c r="N138" s="158"/>
      <c r="O138" s="159"/>
      <c r="P138" s="52"/>
      <c r="Q138" s="52"/>
      <c r="R138" s="52"/>
      <c r="S138" s="52"/>
      <c r="T138" s="52"/>
      <c r="U138" s="52"/>
      <c r="V138" s="52"/>
      <c r="W138" s="52"/>
      <c r="X138" s="53"/>
      <c r="Y138" s="26"/>
      <c r="Z138" s="26"/>
      <c r="AA138" s="26"/>
      <c r="AB138" s="26"/>
      <c r="AC138" s="26"/>
      <c r="AD138" s="26"/>
      <c r="AE138" s="26"/>
      <c r="AT138" s="14" t="s">
        <v>132</v>
      </c>
      <c r="AU138" s="14" t="s">
        <v>81</v>
      </c>
    </row>
    <row r="139" spans="1:65" s="2" customFormat="1" ht="21.75" customHeight="1">
      <c r="A139" s="26"/>
      <c r="B139" s="141"/>
      <c r="C139" s="160" t="s">
        <v>163</v>
      </c>
      <c r="D139" s="160" t="s">
        <v>164</v>
      </c>
      <c r="E139" s="161" t="s">
        <v>331</v>
      </c>
      <c r="F139" s="162" t="s">
        <v>332</v>
      </c>
      <c r="G139" s="163" t="s">
        <v>129</v>
      </c>
      <c r="H139" s="164">
        <v>30</v>
      </c>
      <c r="I139" s="165"/>
      <c r="J139" s="166"/>
      <c r="K139" s="165">
        <f>ROUND(P139*H139,2)</f>
        <v>0</v>
      </c>
      <c r="L139" s="166"/>
      <c r="M139" s="167"/>
      <c r="N139" s="168" t="s">
        <v>1</v>
      </c>
      <c r="O139" s="150" t="s">
        <v>35</v>
      </c>
      <c r="P139" s="151">
        <f>I139+J139</f>
        <v>0</v>
      </c>
      <c r="Q139" s="151">
        <f>ROUND(I139*H139,2)</f>
        <v>0</v>
      </c>
      <c r="R139" s="151">
        <f>ROUND(J139*H139,2)</f>
        <v>0</v>
      </c>
      <c r="S139" s="152">
        <v>0</v>
      </c>
      <c r="T139" s="152">
        <f>S139*H139</f>
        <v>0</v>
      </c>
      <c r="U139" s="152">
        <v>3.1E-2</v>
      </c>
      <c r="V139" s="152">
        <f>U139*H139</f>
        <v>0.92999999999999994</v>
      </c>
      <c r="W139" s="152">
        <v>0</v>
      </c>
      <c r="X139" s="153">
        <f>W139*H139</f>
        <v>0</v>
      </c>
      <c r="Y139" s="26"/>
      <c r="Z139" s="26"/>
      <c r="AA139" s="26"/>
      <c r="AB139" s="26"/>
      <c r="AC139" s="26"/>
      <c r="AD139" s="26"/>
      <c r="AE139" s="26"/>
      <c r="AR139" s="154" t="s">
        <v>167</v>
      </c>
      <c r="AT139" s="154" t="s">
        <v>164</v>
      </c>
      <c r="AU139" s="154" t="s">
        <v>81</v>
      </c>
      <c r="AY139" s="14" t="s">
        <v>125</v>
      </c>
      <c r="BE139" s="155">
        <f>IF(O139="základní",K139,0)</f>
        <v>0</v>
      </c>
      <c r="BF139" s="155">
        <f>IF(O139="snížená",K139,0)</f>
        <v>0</v>
      </c>
      <c r="BG139" s="155">
        <f>IF(O139="zákl. přenesená",K139,0)</f>
        <v>0</v>
      </c>
      <c r="BH139" s="155">
        <f>IF(O139="sníž. přenesená",K139,0)</f>
        <v>0</v>
      </c>
      <c r="BI139" s="155">
        <f>IF(O139="nulová",K139,0)</f>
        <v>0</v>
      </c>
      <c r="BJ139" s="14" t="s">
        <v>79</v>
      </c>
      <c r="BK139" s="155">
        <f>ROUND(P139*H139,2)</f>
        <v>0</v>
      </c>
      <c r="BL139" s="14" t="s">
        <v>167</v>
      </c>
      <c r="BM139" s="154" t="s">
        <v>333</v>
      </c>
    </row>
    <row r="140" spans="1:65" s="2" customFormat="1" ht="19.5">
      <c r="A140" s="26"/>
      <c r="B140" s="27"/>
      <c r="C140" s="26"/>
      <c r="D140" s="156" t="s">
        <v>132</v>
      </c>
      <c r="E140" s="26"/>
      <c r="F140" s="157" t="s">
        <v>332</v>
      </c>
      <c r="G140" s="26"/>
      <c r="H140" s="26"/>
      <c r="I140" s="26"/>
      <c r="J140" s="26"/>
      <c r="K140" s="26"/>
      <c r="L140" s="26"/>
      <c r="M140" s="27"/>
      <c r="N140" s="158"/>
      <c r="O140" s="159"/>
      <c r="P140" s="52"/>
      <c r="Q140" s="52"/>
      <c r="R140" s="52"/>
      <c r="S140" s="52"/>
      <c r="T140" s="52"/>
      <c r="U140" s="52"/>
      <c r="V140" s="52"/>
      <c r="W140" s="52"/>
      <c r="X140" s="53"/>
      <c r="Y140" s="26"/>
      <c r="Z140" s="26"/>
      <c r="AA140" s="26"/>
      <c r="AB140" s="26"/>
      <c r="AC140" s="26"/>
      <c r="AD140" s="26"/>
      <c r="AE140" s="26"/>
      <c r="AT140" s="14" t="s">
        <v>132</v>
      </c>
      <c r="AU140" s="14" t="s">
        <v>81</v>
      </c>
    </row>
    <row r="141" spans="1:65" s="2" customFormat="1" ht="21.75" customHeight="1">
      <c r="A141" s="26"/>
      <c r="B141" s="141"/>
      <c r="C141" s="142" t="s">
        <v>169</v>
      </c>
      <c r="D141" s="142" t="s">
        <v>126</v>
      </c>
      <c r="E141" s="143" t="s">
        <v>334</v>
      </c>
      <c r="F141" s="144" t="s">
        <v>335</v>
      </c>
      <c r="G141" s="145" t="s">
        <v>129</v>
      </c>
      <c r="H141" s="146">
        <v>60</v>
      </c>
      <c r="I141" s="147"/>
      <c r="J141" s="147"/>
      <c r="K141" s="147">
        <f>ROUND(P141*H141,2)</f>
        <v>0</v>
      </c>
      <c r="L141" s="148"/>
      <c r="M141" s="27"/>
      <c r="N141" s="149" t="s">
        <v>1</v>
      </c>
      <c r="O141" s="150" t="s">
        <v>35</v>
      </c>
      <c r="P141" s="151">
        <f>I141+J141</f>
        <v>0</v>
      </c>
      <c r="Q141" s="151">
        <f>ROUND(I141*H141,2)</f>
        <v>0</v>
      </c>
      <c r="R141" s="151">
        <f>ROUND(J141*H141,2)</f>
        <v>0</v>
      </c>
      <c r="S141" s="152">
        <v>0.158</v>
      </c>
      <c r="T141" s="152">
        <f>S141*H141</f>
        <v>9.48</v>
      </c>
      <c r="U141" s="152">
        <v>0</v>
      </c>
      <c r="V141" s="152">
        <f>U141*H141</f>
        <v>0</v>
      </c>
      <c r="W141" s="152">
        <v>0</v>
      </c>
      <c r="X141" s="153">
        <f>W141*H141</f>
        <v>0</v>
      </c>
      <c r="Y141" s="26"/>
      <c r="Z141" s="26"/>
      <c r="AA141" s="26"/>
      <c r="AB141" s="26"/>
      <c r="AC141" s="26"/>
      <c r="AD141" s="26"/>
      <c r="AE141" s="26"/>
      <c r="AR141" s="154" t="s">
        <v>303</v>
      </c>
      <c r="AT141" s="154" t="s">
        <v>126</v>
      </c>
      <c r="AU141" s="154" t="s">
        <v>81</v>
      </c>
      <c r="AY141" s="14" t="s">
        <v>125</v>
      </c>
      <c r="BE141" s="155">
        <f>IF(O141="základní",K141,0)</f>
        <v>0</v>
      </c>
      <c r="BF141" s="155">
        <f>IF(O141="snížená",K141,0)</f>
        <v>0</v>
      </c>
      <c r="BG141" s="155">
        <f>IF(O141="zákl. přenesená",K141,0)</f>
        <v>0</v>
      </c>
      <c r="BH141" s="155">
        <f>IF(O141="sníž. přenesená",K141,0)</f>
        <v>0</v>
      </c>
      <c r="BI141" s="155">
        <f>IF(O141="nulová",K141,0)</f>
        <v>0</v>
      </c>
      <c r="BJ141" s="14" t="s">
        <v>79</v>
      </c>
      <c r="BK141" s="155">
        <f>ROUND(P141*H141,2)</f>
        <v>0</v>
      </c>
      <c r="BL141" s="14" t="s">
        <v>303</v>
      </c>
      <c r="BM141" s="154" t="s">
        <v>336</v>
      </c>
    </row>
    <row r="142" spans="1:65" s="2" customFormat="1" ht="19.5">
      <c r="A142" s="26"/>
      <c r="B142" s="27"/>
      <c r="C142" s="26"/>
      <c r="D142" s="156" t="s">
        <v>132</v>
      </c>
      <c r="E142" s="26"/>
      <c r="F142" s="157" t="s">
        <v>337</v>
      </c>
      <c r="G142" s="26"/>
      <c r="H142" s="26"/>
      <c r="I142" s="26"/>
      <c r="J142" s="26"/>
      <c r="K142" s="26"/>
      <c r="L142" s="26"/>
      <c r="M142" s="27"/>
      <c r="N142" s="158"/>
      <c r="O142" s="159"/>
      <c r="P142" s="52"/>
      <c r="Q142" s="52"/>
      <c r="R142" s="52"/>
      <c r="S142" s="52"/>
      <c r="T142" s="52"/>
      <c r="U142" s="52"/>
      <c r="V142" s="52"/>
      <c r="W142" s="52"/>
      <c r="X142" s="53"/>
      <c r="Y142" s="26"/>
      <c r="Z142" s="26"/>
      <c r="AA142" s="26"/>
      <c r="AB142" s="26"/>
      <c r="AC142" s="26"/>
      <c r="AD142" s="26"/>
      <c r="AE142" s="26"/>
      <c r="AT142" s="14" t="s">
        <v>132</v>
      </c>
      <c r="AU142" s="14" t="s">
        <v>81</v>
      </c>
    </row>
    <row r="143" spans="1:65" s="2" customFormat="1" ht="21.75" customHeight="1">
      <c r="A143" s="26"/>
      <c r="B143" s="141"/>
      <c r="C143" s="160" t="s">
        <v>173</v>
      </c>
      <c r="D143" s="160" t="s">
        <v>164</v>
      </c>
      <c r="E143" s="161" t="s">
        <v>338</v>
      </c>
      <c r="F143" s="162" t="s">
        <v>339</v>
      </c>
      <c r="G143" s="163" t="s">
        <v>129</v>
      </c>
      <c r="H143" s="164">
        <v>60</v>
      </c>
      <c r="I143" s="165"/>
      <c r="J143" s="166"/>
      <c r="K143" s="165">
        <f>ROUND(P143*H143,2)</f>
        <v>0</v>
      </c>
      <c r="L143" s="166"/>
      <c r="M143" s="167"/>
      <c r="N143" s="168" t="s">
        <v>1</v>
      </c>
      <c r="O143" s="150" t="s">
        <v>35</v>
      </c>
      <c r="P143" s="151">
        <f>I143+J143</f>
        <v>0</v>
      </c>
      <c r="Q143" s="151">
        <f>ROUND(I143*H143,2)</f>
        <v>0</v>
      </c>
      <c r="R143" s="151">
        <f>ROUND(J143*H143,2)</f>
        <v>0</v>
      </c>
      <c r="S143" s="152">
        <v>0</v>
      </c>
      <c r="T143" s="152">
        <f>S143*H143</f>
        <v>0</v>
      </c>
      <c r="U143" s="152">
        <v>6.8999999999999997E-4</v>
      </c>
      <c r="V143" s="152">
        <f>U143*H143</f>
        <v>4.1399999999999999E-2</v>
      </c>
      <c r="W143" s="152">
        <v>0</v>
      </c>
      <c r="X143" s="153">
        <f>W143*H143</f>
        <v>0</v>
      </c>
      <c r="Y143" s="26"/>
      <c r="Z143" s="26"/>
      <c r="AA143" s="26"/>
      <c r="AB143" s="26"/>
      <c r="AC143" s="26"/>
      <c r="AD143" s="26"/>
      <c r="AE143" s="26"/>
      <c r="AR143" s="154" t="s">
        <v>167</v>
      </c>
      <c r="AT143" s="154" t="s">
        <v>164</v>
      </c>
      <c r="AU143" s="154" t="s">
        <v>81</v>
      </c>
      <c r="AY143" s="14" t="s">
        <v>125</v>
      </c>
      <c r="BE143" s="155">
        <f>IF(O143="základní",K143,0)</f>
        <v>0</v>
      </c>
      <c r="BF143" s="155">
        <f>IF(O143="snížená",K143,0)</f>
        <v>0</v>
      </c>
      <c r="BG143" s="155">
        <f>IF(O143="zákl. přenesená",K143,0)</f>
        <v>0</v>
      </c>
      <c r="BH143" s="155">
        <f>IF(O143="sníž. přenesená",K143,0)</f>
        <v>0</v>
      </c>
      <c r="BI143" s="155">
        <f>IF(O143="nulová",K143,0)</f>
        <v>0</v>
      </c>
      <c r="BJ143" s="14" t="s">
        <v>79</v>
      </c>
      <c r="BK143" s="155">
        <f>ROUND(P143*H143,2)</f>
        <v>0</v>
      </c>
      <c r="BL143" s="14" t="s">
        <v>167</v>
      </c>
      <c r="BM143" s="154" t="s">
        <v>340</v>
      </c>
    </row>
    <row r="144" spans="1:65" s="2" customFormat="1" ht="19.5">
      <c r="A144" s="26"/>
      <c r="B144" s="27"/>
      <c r="C144" s="26"/>
      <c r="D144" s="156" t="s">
        <v>132</v>
      </c>
      <c r="E144" s="26"/>
      <c r="F144" s="157" t="s">
        <v>339</v>
      </c>
      <c r="G144" s="26"/>
      <c r="H144" s="26"/>
      <c r="I144" s="26"/>
      <c r="J144" s="26"/>
      <c r="K144" s="26"/>
      <c r="L144" s="26"/>
      <c r="M144" s="27"/>
      <c r="N144" s="158"/>
      <c r="O144" s="159"/>
      <c r="P144" s="52"/>
      <c r="Q144" s="52"/>
      <c r="R144" s="52"/>
      <c r="S144" s="52"/>
      <c r="T144" s="52"/>
      <c r="U144" s="52"/>
      <c r="V144" s="52"/>
      <c r="W144" s="52"/>
      <c r="X144" s="53"/>
      <c r="Y144" s="26"/>
      <c r="Z144" s="26"/>
      <c r="AA144" s="26"/>
      <c r="AB144" s="26"/>
      <c r="AC144" s="26"/>
      <c r="AD144" s="26"/>
      <c r="AE144" s="26"/>
      <c r="AT144" s="14" t="s">
        <v>132</v>
      </c>
      <c r="AU144" s="14" t="s">
        <v>81</v>
      </c>
    </row>
    <row r="145" spans="1:65" s="2" customFormat="1" ht="21.75" customHeight="1">
      <c r="A145" s="26"/>
      <c r="B145" s="141"/>
      <c r="C145" s="142" t="s">
        <v>177</v>
      </c>
      <c r="D145" s="142" t="s">
        <v>126</v>
      </c>
      <c r="E145" s="143" t="s">
        <v>341</v>
      </c>
      <c r="F145" s="144" t="s">
        <v>342</v>
      </c>
      <c r="G145" s="145" t="s">
        <v>129</v>
      </c>
      <c r="H145" s="146">
        <v>50</v>
      </c>
      <c r="I145" s="147"/>
      <c r="J145" s="147"/>
      <c r="K145" s="147">
        <f>ROUND(P145*H145,2)</f>
        <v>0</v>
      </c>
      <c r="L145" s="148"/>
      <c r="M145" s="27"/>
      <c r="N145" s="149" t="s">
        <v>1</v>
      </c>
      <c r="O145" s="150" t="s">
        <v>35</v>
      </c>
      <c r="P145" s="151">
        <f>I145+J145</f>
        <v>0</v>
      </c>
      <c r="Q145" s="151">
        <f>ROUND(I145*H145,2)</f>
        <v>0</v>
      </c>
      <c r="R145" s="151">
        <f>ROUND(J145*H145,2)</f>
        <v>0</v>
      </c>
      <c r="S145" s="152">
        <v>0.27400000000000002</v>
      </c>
      <c r="T145" s="152">
        <f>S145*H145</f>
        <v>13.700000000000001</v>
      </c>
      <c r="U145" s="152">
        <v>0</v>
      </c>
      <c r="V145" s="152">
        <f>U145*H145</f>
        <v>0</v>
      </c>
      <c r="W145" s="152">
        <v>0</v>
      </c>
      <c r="X145" s="153">
        <f>W145*H145</f>
        <v>0</v>
      </c>
      <c r="Y145" s="26"/>
      <c r="Z145" s="26"/>
      <c r="AA145" s="26"/>
      <c r="AB145" s="26"/>
      <c r="AC145" s="26"/>
      <c r="AD145" s="26"/>
      <c r="AE145" s="26"/>
      <c r="AR145" s="154" t="s">
        <v>303</v>
      </c>
      <c r="AT145" s="154" t="s">
        <v>126</v>
      </c>
      <c r="AU145" s="154" t="s">
        <v>81</v>
      </c>
      <c r="AY145" s="14" t="s">
        <v>125</v>
      </c>
      <c r="BE145" s="155">
        <f>IF(O145="základní",K145,0)</f>
        <v>0</v>
      </c>
      <c r="BF145" s="155">
        <f>IF(O145="snížená",K145,0)</f>
        <v>0</v>
      </c>
      <c r="BG145" s="155">
        <f>IF(O145="zákl. přenesená",K145,0)</f>
        <v>0</v>
      </c>
      <c r="BH145" s="155">
        <f>IF(O145="sníž. přenesená",K145,0)</f>
        <v>0</v>
      </c>
      <c r="BI145" s="155">
        <f>IF(O145="nulová",K145,0)</f>
        <v>0</v>
      </c>
      <c r="BJ145" s="14" t="s">
        <v>79</v>
      </c>
      <c r="BK145" s="155">
        <f>ROUND(P145*H145,2)</f>
        <v>0</v>
      </c>
      <c r="BL145" s="14" t="s">
        <v>303</v>
      </c>
      <c r="BM145" s="154" t="s">
        <v>343</v>
      </c>
    </row>
    <row r="146" spans="1:65" s="2" customFormat="1" ht="29.25">
      <c r="A146" s="26"/>
      <c r="B146" s="27"/>
      <c r="C146" s="26"/>
      <c r="D146" s="156" t="s">
        <v>132</v>
      </c>
      <c r="E146" s="26"/>
      <c r="F146" s="157" t="s">
        <v>344</v>
      </c>
      <c r="G146" s="26"/>
      <c r="H146" s="26"/>
      <c r="I146" s="26"/>
      <c r="J146" s="26"/>
      <c r="K146" s="26"/>
      <c r="L146" s="26"/>
      <c r="M146" s="27"/>
      <c r="N146" s="158"/>
      <c r="O146" s="159"/>
      <c r="P146" s="52"/>
      <c r="Q146" s="52"/>
      <c r="R146" s="52"/>
      <c r="S146" s="52"/>
      <c r="T146" s="52"/>
      <c r="U146" s="52"/>
      <c r="V146" s="52"/>
      <c r="W146" s="52"/>
      <c r="X146" s="53"/>
      <c r="Y146" s="26"/>
      <c r="Z146" s="26"/>
      <c r="AA146" s="26"/>
      <c r="AB146" s="26"/>
      <c r="AC146" s="26"/>
      <c r="AD146" s="26"/>
      <c r="AE146" s="26"/>
      <c r="AT146" s="14" t="s">
        <v>132</v>
      </c>
      <c r="AU146" s="14" t="s">
        <v>81</v>
      </c>
    </row>
    <row r="147" spans="1:65" s="2" customFormat="1" ht="16.5" customHeight="1">
      <c r="A147" s="26"/>
      <c r="B147" s="141"/>
      <c r="C147" s="142" t="s">
        <v>181</v>
      </c>
      <c r="D147" s="142" t="s">
        <v>126</v>
      </c>
      <c r="E147" s="143" t="s">
        <v>345</v>
      </c>
      <c r="F147" s="144" t="s">
        <v>346</v>
      </c>
      <c r="G147" s="145" t="s">
        <v>308</v>
      </c>
      <c r="H147" s="146">
        <v>50</v>
      </c>
      <c r="I147" s="147"/>
      <c r="J147" s="147"/>
      <c r="K147" s="147">
        <f>ROUND(P147*H147,2)</f>
        <v>0</v>
      </c>
      <c r="L147" s="148"/>
      <c r="M147" s="27"/>
      <c r="N147" s="149" t="s">
        <v>1</v>
      </c>
      <c r="O147" s="150" t="s">
        <v>35</v>
      </c>
      <c r="P147" s="151">
        <f>I147+J147</f>
        <v>0</v>
      </c>
      <c r="Q147" s="151">
        <f>ROUND(I147*H147,2)</f>
        <v>0</v>
      </c>
      <c r="R147" s="151">
        <f>ROUND(J147*H147,2)</f>
        <v>0</v>
      </c>
      <c r="S147" s="152">
        <v>3.5000000000000003E-2</v>
      </c>
      <c r="T147" s="152">
        <f>S147*H147</f>
        <v>1.7500000000000002</v>
      </c>
      <c r="U147" s="152">
        <v>3.0000000000000001E-5</v>
      </c>
      <c r="V147" s="152">
        <f>U147*H147</f>
        <v>1.5E-3</v>
      </c>
      <c r="W147" s="152">
        <v>0</v>
      </c>
      <c r="X147" s="153">
        <f>W147*H147</f>
        <v>0</v>
      </c>
      <c r="Y147" s="26"/>
      <c r="Z147" s="26"/>
      <c r="AA147" s="26"/>
      <c r="AB147" s="26"/>
      <c r="AC147" s="26"/>
      <c r="AD147" s="26"/>
      <c r="AE147" s="26"/>
      <c r="AR147" s="154" t="s">
        <v>303</v>
      </c>
      <c r="AT147" s="154" t="s">
        <v>126</v>
      </c>
      <c r="AU147" s="154" t="s">
        <v>81</v>
      </c>
      <c r="AY147" s="14" t="s">
        <v>125</v>
      </c>
      <c r="BE147" s="155">
        <f>IF(O147="základní",K147,0)</f>
        <v>0</v>
      </c>
      <c r="BF147" s="155">
        <f>IF(O147="snížená",K147,0)</f>
        <v>0</v>
      </c>
      <c r="BG147" s="155">
        <f>IF(O147="zákl. přenesená",K147,0)</f>
        <v>0</v>
      </c>
      <c r="BH147" s="155">
        <f>IF(O147="sníž. přenesená",K147,0)</f>
        <v>0</v>
      </c>
      <c r="BI147" s="155">
        <f>IF(O147="nulová",K147,0)</f>
        <v>0</v>
      </c>
      <c r="BJ147" s="14" t="s">
        <v>79</v>
      </c>
      <c r="BK147" s="155">
        <f>ROUND(P147*H147,2)</f>
        <v>0</v>
      </c>
      <c r="BL147" s="14" t="s">
        <v>303</v>
      </c>
      <c r="BM147" s="154" t="s">
        <v>347</v>
      </c>
    </row>
    <row r="148" spans="1:65" s="2" customFormat="1" ht="19.5">
      <c r="A148" s="26"/>
      <c r="B148" s="27"/>
      <c r="C148" s="26"/>
      <c r="D148" s="156" t="s">
        <v>132</v>
      </c>
      <c r="E148" s="26"/>
      <c r="F148" s="157" t="s">
        <v>348</v>
      </c>
      <c r="G148" s="26"/>
      <c r="H148" s="26"/>
      <c r="I148" s="26"/>
      <c r="J148" s="26"/>
      <c r="K148" s="26"/>
      <c r="L148" s="26"/>
      <c r="M148" s="27"/>
      <c r="N148" s="158"/>
      <c r="O148" s="159"/>
      <c r="P148" s="52"/>
      <c r="Q148" s="52"/>
      <c r="R148" s="52"/>
      <c r="S148" s="52"/>
      <c r="T148" s="52"/>
      <c r="U148" s="52"/>
      <c r="V148" s="52"/>
      <c r="W148" s="52"/>
      <c r="X148" s="53"/>
      <c r="Y148" s="26"/>
      <c r="Z148" s="26"/>
      <c r="AA148" s="26"/>
      <c r="AB148" s="26"/>
      <c r="AC148" s="26"/>
      <c r="AD148" s="26"/>
      <c r="AE148" s="26"/>
      <c r="AT148" s="14" t="s">
        <v>132</v>
      </c>
      <c r="AU148" s="14" t="s">
        <v>81</v>
      </c>
    </row>
    <row r="149" spans="1:65" s="2" customFormat="1" ht="16.5" customHeight="1">
      <c r="A149" s="26"/>
      <c r="B149" s="141"/>
      <c r="C149" s="142" t="s">
        <v>185</v>
      </c>
      <c r="D149" s="142" t="s">
        <v>126</v>
      </c>
      <c r="E149" s="143" t="s">
        <v>349</v>
      </c>
      <c r="F149" s="144" t="s">
        <v>350</v>
      </c>
      <c r="G149" s="145" t="s">
        <v>308</v>
      </c>
      <c r="H149" s="146">
        <v>50</v>
      </c>
      <c r="I149" s="147"/>
      <c r="J149" s="147"/>
      <c r="K149" s="147">
        <f>ROUND(P149*H149,2)</f>
        <v>0</v>
      </c>
      <c r="L149" s="148"/>
      <c r="M149" s="27"/>
      <c r="N149" s="149" t="s">
        <v>1</v>
      </c>
      <c r="O149" s="150" t="s">
        <v>35</v>
      </c>
      <c r="P149" s="151">
        <f>I149+J149</f>
        <v>0</v>
      </c>
      <c r="Q149" s="151">
        <f>ROUND(I149*H149,2)</f>
        <v>0</v>
      </c>
      <c r="R149" s="151">
        <f>ROUND(J149*H149,2)</f>
        <v>0</v>
      </c>
      <c r="S149" s="152">
        <v>0.13800000000000001</v>
      </c>
      <c r="T149" s="152">
        <f>S149*H149</f>
        <v>6.9</v>
      </c>
      <c r="U149" s="152">
        <v>0</v>
      </c>
      <c r="V149" s="152">
        <f>U149*H149</f>
        <v>0</v>
      </c>
      <c r="W149" s="152">
        <v>0</v>
      </c>
      <c r="X149" s="153">
        <f>W149*H149</f>
        <v>0</v>
      </c>
      <c r="Y149" s="26"/>
      <c r="Z149" s="26"/>
      <c r="AA149" s="26"/>
      <c r="AB149" s="26"/>
      <c r="AC149" s="26"/>
      <c r="AD149" s="26"/>
      <c r="AE149" s="26"/>
      <c r="AR149" s="154" t="s">
        <v>303</v>
      </c>
      <c r="AT149" s="154" t="s">
        <v>126</v>
      </c>
      <c r="AU149" s="154" t="s">
        <v>81</v>
      </c>
      <c r="AY149" s="14" t="s">
        <v>125</v>
      </c>
      <c r="BE149" s="155">
        <f>IF(O149="základní",K149,0)</f>
        <v>0</v>
      </c>
      <c r="BF149" s="155">
        <f>IF(O149="snížená",K149,0)</f>
        <v>0</v>
      </c>
      <c r="BG149" s="155">
        <f>IF(O149="zákl. přenesená",K149,0)</f>
        <v>0</v>
      </c>
      <c r="BH149" s="155">
        <f>IF(O149="sníž. přenesená",K149,0)</f>
        <v>0</v>
      </c>
      <c r="BI149" s="155">
        <f>IF(O149="nulová",K149,0)</f>
        <v>0</v>
      </c>
      <c r="BJ149" s="14" t="s">
        <v>79</v>
      </c>
      <c r="BK149" s="155">
        <f>ROUND(P149*H149,2)</f>
        <v>0</v>
      </c>
      <c r="BL149" s="14" t="s">
        <v>303</v>
      </c>
      <c r="BM149" s="154" t="s">
        <v>351</v>
      </c>
    </row>
    <row r="150" spans="1:65" s="2" customFormat="1" ht="19.5">
      <c r="A150" s="26"/>
      <c r="B150" s="27"/>
      <c r="C150" s="26"/>
      <c r="D150" s="156" t="s">
        <v>132</v>
      </c>
      <c r="E150" s="26"/>
      <c r="F150" s="157" t="s">
        <v>352</v>
      </c>
      <c r="G150" s="26"/>
      <c r="H150" s="26"/>
      <c r="I150" s="26"/>
      <c r="J150" s="26"/>
      <c r="K150" s="26"/>
      <c r="L150" s="26"/>
      <c r="M150" s="27"/>
      <c r="N150" s="158"/>
      <c r="O150" s="159"/>
      <c r="P150" s="52"/>
      <c r="Q150" s="52"/>
      <c r="R150" s="52"/>
      <c r="S150" s="52"/>
      <c r="T150" s="52"/>
      <c r="U150" s="52"/>
      <c r="V150" s="52"/>
      <c r="W150" s="52"/>
      <c r="X150" s="53"/>
      <c r="Y150" s="26"/>
      <c r="Z150" s="26"/>
      <c r="AA150" s="26"/>
      <c r="AB150" s="26"/>
      <c r="AC150" s="26"/>
      <c r="AD150" s="26"/>
      <c r="AE150" s="26"/>
      <c r="AT150" s="14" t="s">
        <v>132</v>
      </c>
      <c r="AU150" s="14" t="s">
        <v>81</v>
      </c>
    </row>
    <row r="151" spans="1:65" s="2" customFormat="1" ht="21.75" customHeight="1">
      <c r="A151" s="26"/>
      <c r="B151" s="141"/>
      <c r="C151" s="142" t="s">
        <v>189</v>
      </c>
      <c r="D151" s="142" t="s">
        <v>126</v>
      </c>
      <c r="E151" s="143" t="s">
        <v>353</v>
      </c>
      <c r="F151" s="144" t="s">
        <v>354</v>
      </c>
      <c r="G151" s="145" t="s">
        <v>308</v>
      </c>
      <c r="H151" s="146">
        <v>40</v>
      </c>
      <c r="I151" s="147"/>
      <c r="J151" s="147"/>
      <c r="K151" s="147">
        <f>ROUND(P151*H151,2)</f>
        <v>0</v>
      </c>
      <c r="L151" s="148"/>
      <c r="M151" s="27"/>
      <c r="N151" s="149" t="s">
        <v>1</v>
      </c>
      <c r="O151" s="150" t="s">
        <v>35</v>
      </c>
      <c r="P151" s="151">
        <f>I151+J151</f>
        <v>0</v>
      </c>
      <c r="Q151" s="151">
        <f>ROUND(I151*H151,2)</f>
        <v>0</v>
      </c>
      <c r="R151" s="151">
        <f>ROUND(J151*H151,2)</f>
        <v>0</v>
      </c>
      <c r="S151" s="152">
        <v>4.2000000000000003E-2</v>
      </c>
      <c r="T151" s="152">
        <f>S151*H151</f>
        <v>1.6800000000000002</v>
      </c>
      <c r="U151" s="152">
        <v>0.37080000000000002</v>
      </c>
      <c r="V151" s="152">
        <f>U151*H151</f>
        <v>14.832000000000001</v>
      </c>
      <c r="W151" s="152">
        <v>0</v>
      </c>
      <c r="X151" s="153">
        <f>W151*H151</f>
        <v>0</v>
      </c>
      <c r="Y151" s="26"/>
      <c r="Z151" s="26"/>
      <c r="AA151" s="26"/>
      <c r="AB151" s="26"/>
      <c r="AC151" s="26"/>
      <c r="AD151" s="26"/>
      <c r="AE151" s="26"/>
      <c r="AR151" s="154" t="s">
        <v>303</v>
      </c>
      <c r="AT151" s="154" t="s">
        <v>126</v>
      </c>
      <c r="AU151" s="154" t="s">
        <v>81</v>
      </c>
      <c r="AY151" s="14" t="s">
        <v>125</v>
      </c>
      <c r="BE151" s="155">
        <f>IF(O151="základní",K151,0)</f>
        <v>0</v>
      </c>
      <c r="BF151" s="155">
        <f>IF(O151="snížená",K151,0)</f>
        <v>0</v>
      </c>
      <c r="BG151" s="155">
        <f>IF(O151="zákl. přenesená",K151,0)</f>
        <v>0</v>
      </c>
      <c r="BH151" s="155">
        <f>IF(O151="sníž. přenesená",K151,0)</f>
        <v>0</v>
      </c>
      <c r="BI151" s="155">
        <f>IF(O151="nulová",K151,0)</f>
        <v>0</v>
      </c>
      <c r="BJ151" s="14" t="s">
        <v>79</v>
      </c>
      <c r="BK151" s="155">
        <f>ROUND(P151*H151,2)</f>
        <v>0</v>
      </c>
      <c r="BL151" s="14" t="s">
        <v>303</v>
      </c>
      <c r="BM151" s="154" t="s">
        <v>355</v>
      </c>
    </row>
    <row r="152" spans="1:65" s="2" customFormat="1" ht="29.25">
      <c r="A152" s="26"/>
      <c r="B152" s="27"/>
      <c r="C152" s="26"/>
      <c r="D152" s="156" t="s">
        <v>132</v>
      </c>
      <c r="E152" s="26"/>
      <c r="F152" s="157" t="s">
        <v>356</v>
      </c>
      <c r="G152" s="26"/>
      <c r="H152" s="26"/>
      <c r="I152" s="26"/>
      <c r="J152" s="26"/>
      <c r="K152" s="26"/>
      <c r="L152" s="26"/>
      <c r="M152" s="27"/>
      <c r="N152" s="158"/>
      <c r="O152" s="159"/>
      <c r="P152" s="52"/>
      <c r="Q152" s="52"/>
      <c r="R152" s="52"/>
      <c r="S152" s="52"/>
      <c r="T152" s="52"/>
      <c r="U152" s="52"/>
      <c r="V152" s="52"/>
      <c r="W152" s="52"/>
      <c r="X152" s="53"/>
      <c r="Y152" s="26"/>
      <c r="Z152" s="26"/>
      <c r="AA152" s="26"/>
      <c r="AB152" s="26"/>
      <c r="AC152" s="26"/>
      <c r="AD152" s="26"/>
      <c r="AE152" s="26"/>
      <c r="AT152" s="14" t="s">
        <v>132</v>
      </c>
      <c r="AU152" s="14" t="s">
        <v>81</v>
      </c>
    </row>
    <row r="153" spans="1:65" s="2" customFormat="1" ht="16.5" customHeight="1">
      <c r="A153" s="26"/>
      <c r="B153" s="141"/>
      <c r="C153" s="160" t="s">
        <v>9</v>
      </c>
      <c r="D153" s="160" t="s">
        <v>164</v>
      </c>
      <c r="E153" s="161" t="s">
        <v>357</v>
      </c>
      <c r="F153" s="162" t="s">
        <v>358</v>
      </c>
      <c r="G153" s="163" t="s">
        <v>359</v>
      </c>
      <c r="H153" s="164">
        <v>16</v>
      </c>
      <c r="I153" s="165"/>
      <c r="J153" s="166"/>
      <c r="K153" s="165">
        <f>ROUND(P153*H153,2)</f>
        <v>0</v>
      </c>
      <c r="L153" s="166"/>
      <c r="M153" s="167"/>
      <c r="N153" s="168" t="s">
        <v>1</v>
      </c>
      <c r="O153" s="150" t="s">
        <v>35</v>
      </c>
      <c r="P153" s="151">
        <f>I153+J153</f>
        <v>0</v>
      </c>
      <c r="Q153" s="151">
        <f>ROUND(I153*H153,2)</f>
        <v>0</v>
      </c>
      <c r="R153" s="151">
        <f>ROUND(J153*H153,2)</f>
        <v>0</v>
      </c>
      <c r="S153" s="152">
        <v>0</v>
      </c>
      <c r="T153" s="152">
        <f>S153*H153</f>
        <v>0</v>
      </c>
      <c r="U153" s="152">
        <v>1</v>
      </c>
      <c r="V153" s="152">
        <f>U153*H153</f>
        <v>16</v>
      </c>
      <c r="W153" s="152">
        <v>0</v>
      </c>
      <c r="X153" s="153">
        <f>W153*H153</f>
        <v>0</v>
      </c>
      <c r="Y153" s="26"/>
      <c r="Z153" s="26"/>
      <c r="AA153" s="26"/>
      <c r="AB153" s="26"/>
      <c r="AC153" s="26"/>
      <c r="AD153" s="26"/>
      <c r="AE153" s="26"/>
      <c r="AR153" s="154" t="s">
        <v>167</v>
      </c>
      <c r="AT153" s="154" t="s">
        <v>164</v>
      </c>
      <c r="AU153" s="154" t="s">
        <v>81</v>
      </c>
      <c r="AY153" s="14" t="s">
        <v>125</v>
      </c>
      <c r="BE153" s="155">
        <f>IF(O153="základní",K153,0)</f>
        <v>0</v>
      </c>
      <c r="BF153" s="155">
        <f>IF(O153="snížená",K153,0)</f>
        <v>0</v>
      </c>
      <c r="BG153" s="155">
        <f>IF(O153="zákl. přenesená",K153,0)</f>
        <v>0</v>
      </c>
      <c r="BH153" s="155">
        <f>IF(O153="sníž. přenesená",K153,0)</f>
        <v>0</v>
      </c>
      <c r="BI153" s="155">
        <f>IF(O153="nulová",K153,0)</f>
        <v>0</v>
      </c>
      <c r="BJ153" s="14" t="s">
        <v>79</v>
      </c>
      <c r="BK153" s="155">
        <f>ROUND(P153*H153,2)</f>
        <v>0</v>
      </c>
      <c r="BL153" s="14" t="s">
        <v>167</v>
      </c>
      <c r="BM153" s="154" t="s">
        <v>360</v>
      </c>
    </row>
    <row r="154" spans="1:65" s="2" customFormat="1" ht="11.25">
      <c r="A154" s="26"/>
      <c r="B154" s="27"/>
      <c r="C154" s="26"/>
      <c r="D154" s="156" t="s">
        <v>132</v>
      </c>
      <c r="E154" s="26"/>
      <c r="F154" s="157" t="s">
        <v>358</v>
      </c>
      <c r="G154" s="26"/>
      <c r="H154" s="26"/>
      <c r="I154" s="26"/>
      <c r="J154" s="26"/>
      <c r="K154" s="26"/>
      <c r="L154" s="26"/>
      <c r="M154" s="27"/>
      <c r="N154" s="158"/>
      <c r="O154" s="159"/>
      <c r="P154" s="52"/>
      <c r="Q154" s="52"/>
      <c r="R154" s="52"/>
      <c r="S154" s="52"/>
      <c r="T154" s="52"/>
      <c r="U154" s="52"/>
      <c r="V154" s="52"/>
      <c r="W154" s="52"/>
      <c r="X154" s="53"/>
      <c r="Y154" s="26"/>
      <c r="Z154" s="26"/>
      <c r="AA154" s="26"/>
      <c r="AB154" s="26"/>
      <c r="AC154" s="26"/>
      <c r="AD154" s="26"/>
      <c r="AE154" s="26"/>
      <c r="AT154" s="14" t="s">
        <v>132</v>
      </c>
      <c r="AU154" s="14" t="s">
        <v>81</v>
      </c>
    </row>
    <row r="155" spans="1:65" s="2" customFormat="1" ht="21.75" customHeight="1">
      <c r="A155" s="26"/>
      <c r="B155" s="141"/>
      <c r="C155" s="142" t="s">
        <v>198</v>
      </c>
      <c r="D155" s="142" t="s">
        <v>126</v>
      </c>
      <c r="E155" s="143" t="s">
        <v>361</v>
      </c>
      <c r="F155" s="144" t="s">
        <v>362</v>
      </c>
      <c r="G155" s="145" t="s">
        <v>308</v>
      </c>
      <c r="H155" s="146">
        <v>40</v>
      </c>
      <c r="I155" s="147"/>
      <c r="J155" s="147"/>
      <c r="K155" s="147">
        <f>ROUND(P155*H155,2)</f>
        <v>0</v>
      </c>
      <c r="L155" s="148"/>
      <c r="M155" s="27"/>
      <c r="N155" s="149" t="s">
        <v>1</v>
      </c>
      <c r="O155" s="150" t="s">
        <v>35</v>
      </c>
      <c r="P155" s="151">
        <f>I155+J155</f>
        <v>0</v>
      </c>
      <c r="Q155" s="151">
        <f>ROUND(I155*H155,2)</f>
        <v>0</v>
      </c>
      <c r="R155" s="151">
        <f>ROUND(J155*H155,2)</f>
        <v>0</v>
      </c>
      <c r="S155" s="152">
        <v>0.57999999999999996</v>
      </c>
      <c r="T155" s="152">
        <f>S155*H155</f>
        <v>23.2</v>
      </c>
      <c r="U155" s="152">
        <v>8.4250000000000005E-2</v>
      </c>
      <c r="V155" s="152">
        <f>U155*H155</f>
        <v>3.37</v>
      </c>
      <c r="W155" s="152">
        <v>0</v>
      </c>
      <c r="X155" s="153">
        <f>W155*H155</f>
        <v>0</v>
      </c>
      <c r="Y155" s="26"/>
      <c r="Z155" s="26"/>
      <c r="AA155" s="26"/>
      <c r="AB155" s="26"/>
      <c r="AC155" s="26"/>
      <c r="AD155" s="26"/>
      <c r="AE155" s="26"/>
      <c r="AR155" s="154" t="s">
        <v>303</v>
      </c>
      <c r="AT155" s="154" t="s">
        <v>126</v>
      </c>
      <c r="AU155" s="154" t="s">
        <v>81</v>
      </c>
      <c r="AY155" s="14" t="s">
        <v>125</v>
      </c>
      <c r="BE155" s="155">
        <f>IF(O155="základní",K155,0)</f>
        <v>0</v>
      </c>
      <c r="BF155" s="155">
        <f>IF(O155="snížená",K155,0)</f>
        <v>0</v>
      </c>
      <c r="BG155" s="155">
        <f>IF(O155="zákl. přenesená",K155,0)</f>
        <v>0</v>
      </c>
      <c r="BH155" s="155">
        <f>IF(O155="sníž. přenesená",K155,0)</f>
        <v>0</v>
      </c>
      <c r="BI155" s="155">
        <f>IF(O155="nulová",K155,0)</f>
        <v>0</v>
      </c>
      <c r="BJ155" s="14" t="s">
        <v>79</v>
      </c>
      <c r="BK155" s="155">
        <f>ROUND(P155*H155,2)</f>
        <v>0</v>
      </c>
      <c r="BL155" s="14" t="s">
        <v>303</v>
      </c>
      <c r="BM155" s="154" t="s">
        <v>363</v>
      </c>
    </row>
    <row r="156" spans="1:65" s="2" customFormat="1" ht="29.25">
      <c r="A156" s="26"/>
      <c r="B156" s="27"/>
      <c r="C156" s="26"/>
      <c r="D156" s="156" t="s">
        <v>132</v>
      </c>
      <c r="E156" s="26"/>
      <c r="F156" s="157" t="s">
        <v>364</v>
      </c>
      <c r="G156" s="26"/>
      <c r="H156" s="26"/>
      <c r="I156" s="26"/>
      <c r="J156" s="26"/>
      <c r="K156" s="26"/>
      <c r="L156" s="26"/>
      <c r="M156" s="27"/>
      <c r="N156" s="158"/>
      <c r="O156" s="159"/>
      <c r="P156" s="52"/>
      <c r="Q156" s="52"/>
      <c r="R156" s="52"/>
      <c r="S156" s="52"/>
      <c r="T156" s="52"/>
      <c r="U156" s="52"/>
      <c r="V156" s="52"/>
      <c r="W156" s="52"/>
      <c r="X156" s="53"/>
      <c r="Y156" s="26"/>
      <c r="Z156" s="26"/>
      <c r="AA156" s="26"/>
      <c r="AB156" s="26"/>
      <c r="AC156" s="26"/>
      <c r="AD156" s="26"/>
      <c r="AE156" s="26"/>
      <c r="AT156" s="14" t="s">
        <v>132</v>
      </c>
      <c r="AU156" s="14" t="s">
        <v>81</v>
      </c>
    </row>
    <row r="157" spans="1:65" s="2" customFormat="1" ht="21.75" customHeight="1">
      <c r="A157" s="26"/>
      <c r="B157" s="141"/>
      <c r="C157" s="142" t="s">
        <v>202</v>
      </c>
      <c r="D157" s="142" t="s">
        <v>126</v>
      </c>
      <c r="E157" s="143" t="s">
        <v>365</v>
      </c>
      <c r="F157" s="144" t="s">
        <v>366</v>
      </c>
      <c r="G157" s="145" t="s">
        <v>129</v>
      </c>
      <c r="H157" s="146">
        <v>10</v>
      </c>
      <c r="I157" s="147"/>
      <c r="J157" s="147"/>
      <c r="K157" s="147">
        <f>ROUND(P157*H157,2)</f>
        <v>0</v>
      </c>
      <c r="L157" s="148"/>
      <c r="M157" s="27"/>
      <c r="N157" s="149" t="s">
        <v>1</v>
      </c>
      <c r="O157" s="150" t="s">
        <v>35</v>
      </c>
      <c r="P157" s="151">
        <f>I157+J157</f>
        <v>0</v>
      </c>
      <c r="Q157" s="151">
        <f>ROUND(I157*H157,2)</f>
        <v>0</v>
      </c>
      <c r="R157" s="151">
        <f>ROUND(J157*H157,2)</f>
        <v>0</v>
      </c>
      <c r="S157" s="152">
        <v>1.1379999999999999</v>
      </c>
      <c r="T157" s="152">
        <f>S157*H157</f>
        <v>11.379999999999999</v>
      </c>
      <c r="U157" s="152">
        <v>0</v>
      </c>
      <c r="V157" s="152">
        <f>U157*H157</f>
        <v>0</v>
      </c>
      <c r="W157" s="152">
        <v>0</v>
      </c>
      <c r="X157" s="153">
        <f>W157*H157</f>
        <v>0</v>
      </c>
      <c r="Y157" s="26"/>
      <c r="Z157" s="26"/>
      <c r="AA157" s="26"/>
      <c r="AB157" s="26"/>
      <c r="AC157" s="26"/>
      <c r="AD157" s="26"/>
      <c r="AE157" s="26"/>
      <c r="AR157" s="154" t="s">
        <v>303</v>
      </c>
      <c r="AT157" s="154" t="s">
        <v>126</v>
      </c>
      <c r="AU157" s="154" t="s">
        <v>81</v>
      </c>
      <c r="AY157" s="14" t="s">
        <v>125</v>
      </c>
      <c r="BE157" s="155">
        <f>IF(O157="základní",K157,0)</f>
        <v>0</v>
      </c>
      <c r="BF157" s="155">
        <f>IF(O157="snížená",K157,0)</f>
        <v>0</v>
      </c>
      <c r="BG157" s="155">
        <f>IF(O157="zákl. přenesená",K157,0)</f>
        <v>0</v>
      </c>
      <c r="BH157" s="155">
        <f>IF(O157="sníž. přenesená",K157,0)</f>
        <v>0</v>
      </c>
      <c r="BI157" s="155">
        <f>IF(O157="nulová",K157,0)</f>
        <v>0</v>
      </c>
      <c r="BJ157" s="14" t="s">
        <v>79</v>
      </c>
      <c r="BK157" s="155">
        <f>ROUND(P157*H157,2)</f>
        <v>0</v>
      </c>
      <c r="BL157" s="14" t="s">
        <v>303</v>
      </c>
      <c r="BM157" s="154" t="s">
        <v>367</v>
      </c>
    </row>
    <row r="158" spans="1:65" s="2" customFormat="1" ht="29.25">
      <c r="A158" s="26"/>
      <c r="B158" s="27"/>
      <c r="C158" s="26"/>
      <c r="D158" s="156" t="s">
        <v>132</v>
      </c>
      <c r="E158" s="26"/>
      <c r="F158" s="157" t="s">
        <v>368</v>
      </c>
      <c r="G158" s="26"/>
      <c r="H158" s="26"/>
      <c r="I158" s="26"/>
      <c r="J158" s="26"/>
      <c r="K158" s="26"/>
      <c r="L158" s="26"/>
      <c r="M158" s="27"/>
      <c r="N158" s="158"/>
      <c r="O158" s="159"/>
      <c r="P158" s="52"/>
      <c r="Q158" s="52"/>
      <c r="R158" s="52"/>
      <c r="S158" s="52"/>
      <c r="T158" s="52"/>
      <c r="U158" s="52"/>
      <c r="V158" s="52"/>
      <c r="W158" s="52"/>
      <c r="X158" s="53"/>
      <c r="Y158" s="26"/>
      <c r="Z158" s="26"/>
      <c r="AA158" s="26"/>
      <c r="AB158" s="26"/>
      <c r="AC158" s="26"/>
      <c r="AD158" s="26"/>
      <c r="AE158" s="26"/>
      <c r="AT158" s="14" t="s">
        <v>132</v>
      </c>
      <c r="AU158" s="14" t="s">
        <v>81</v>
      </c>
    </row>
    <row r="159" spans="1:65" s="2" customFormat="1" ht="21.75" customHeight="1">
      <c r="A159" s="26"/>
      <c r="B159" s="141"/>
      <c r="C159" s="142" t="s">
        <v>206</v>
      </c>
      <c r="D159" s="142" t="s">
        <v>126</v>
      </c>
      <c r="E159" s="143" t="s">
        <v>369</v>
      </c>
      <c r="F159" s="144" t="s">
        <v>370</v>
      </c>
      <c r="G159" s="145" t="s">
        <v>129</v>
      </c>
      <c r="H159" s="146">
        <v>10</v>
      </c>
      <c r="I159" s="147"/>
      <c r="J159" s="147"/>
      <c r="K159" s="147">
        <f>ROUND(P159*H159,2)</f>
        <v>0</v>
      </c>
      <c r="L159" s="148"/>
      <c r="M159" s="27"/>
      <c r="N159" s="149" t="s">
        <v>1</v>
      </c>
      <c r="O159" s="150" t="s">
        <v>35</v>
      </c>
      <c r="P159" s="151">
        <f>I159+J159</f>
        <v>0</v>
      </c>
      <c r="Q159" s="151">
        <f>ROUND(I159*H159,2)</f>
        <v>0</v>
      </c>
      <c r="R159" s="151">
        <f>ROUND(J159*H159,2)</f>
        <v>0</v>
      </c>
      <c r="S159" s="152">
        <v>0.29499999999999998</v>
      </c>
      <c r="T159" s="152">
        <f>S159*H159</f>
        <v>2.9499999999999997</v>
      </c>
      <c r="U159" s="152">
        <v>1.7799999999999999E-3</v>
      </c>
      <c r="V159" s="152">
        <f>U159*H159</f>
        <v>1.78E-2</v>
      </c>
      <c r="W159" s="152">
        <v>0</v>
      </c>
      <c r="X159" s="153">
        <f>W159*H159</f>
        <v>0</v>
      </c>
      <c r="Y159" s="26"/>
      <c r="Z159" s="26"/>
      <c r="AA159" s="26"/>
      <c r="AB159" s="26"/>
      <c r="AC159" s="26"/>
      <c r="AD159" s="26"/>
      <c r="AE159" s="26"/>
      <c r="AR159" s="154" t="s">
        <v>303</v>
      </c>
      <c r="AT159" s="154" t="s">
        <v>126</v>
      </c>
      <c r="AU159" s="154" t="s">
        <v>81</v>
      </c>
      <c r="AY159" s="14" t="s">
        <v>125</v>
      </c>
      <c r="BE159" s="155">
        <f>IF(O159="základní",K159,0)</f>
        <v>0</v>
      </c>
      <c r="BF159" s="155">
        <f>IF(O159="snížená",K159,0)</f>
        <v>0</v>
      </c>
      <c r="BG159" s="155">
        <f>IF(O159="zákl. přenesená",K159,0)</f>
        <v>0</v>
      </c>
      <c r="BH159" s="155">
        <f>IF(O159="sníž. přenesená",K159,0)</f>
        <v>0</v>
      </c>
      <c r="BI159" s="155">
        <f>IF(O159="nulová",K159,0)</f>
        <v>0</v>
      </c>
      <c r="BJ159" s="14" t="s">
        <v>79</v>
      </c>
      <c r="BK159" s="155">
        <f>ROUND(P159*H159,2)</f>
        <v>0</v>
      </c>
      <c r="BL159" s="14" t="s">
        <v>303</v>
      </c>
      <c r="BM159" s="154" t="s">
        <v>371</v>
      </c>
    </row>
    <row r="160" spans="1:65" s="2" customFormat="1" ht="19.5">
      <c r="A160" s="26"/>
      <c r="B160" s="27"/>
      <c r="C160" s="26"/>
      <c r="D160" s="156" t="s">
        <v>132</v>
      </c>
      <c r="E160" s="26"/>
      <c r="F160" s="157" t="s">
        <v>372</v>
      </c>
      <c r="G160" s="26"/>
      <c r="H160" s="26"/>
      <c r="I160" s="26"/>
      <c r="J160" s="26"/>
      <c r="K160" s="26"/>
      <c r="L160" s="26"/>
      <c r="M160" s="27"/>
      <c r="N160" s="169"/>
      <c r="O160" s="170"/>
      <c r="P160" s="171"/>
      <c r="Q160" s="171"/>
      <c r="R160" s="171"/>
      <c r="S160" s="171"/>
      <c r="T160" s="171"/>
      <c r="U160" s="171"/>
      <c r="V160" s="171"/>
      <c r="W160" s="171"/>
      <c r="X160" s="172"/>
      <c r="Y160" s="26"/>
      <c r="Z160" s="26"/>
      <c r="AA160" s="26"/>
      <c r="AB160" s="26"/>
      <c r="AC160" s="26"/>
      <c r="AD160" s="26"/>
      <c r="AE160" s="26"/>
      <c r="AT160" s="14" t="s">
        <v>132</v>
      </c>
      <c r="AU160" s="14" t="s">
        <v>81</v>
      </c>
    </row>
    <row r="161" spans="1:31" s="2" customFormat="1" ht="6.95" customHeight="1">
      <c r="A161" s="26"/>
      <c r="B161" s="41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27"/>
      <c r="N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</row>
  </sheetData>
  <autoFilter ref="C121:L160" xr:uid="{00000000-0009-0000-0000-000002000000}"/>
  <mergeCells count="12">
    <mergeCell ref="E114:H114"/>
    <mergeCell ref="M2:Z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Sborník</vt:lpstr>
      <vt:lpstr>02 - URS</vt:lpstr>
      <vt:lpstr>'01 - Sborník'!Názvy_tisku</vt:lpstr>
      <vt:lpstr>'02 - URS'!Názvy_tisku</vt:lpstr>
      <vt:lpstr>'Rekapitulace stavby'!Názvy_tisku</vt:lpstr>
      <vt:lpstr>'01 - Sborník'!Oblast_tisku</vt:lpstr>
      <vt:lpstr>'02 - URS'!Oblast_tisku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host-HP\host</dc:creator>
  <cp:lastModifiedBy>Rudolf Morawitz</cp:lastModifiedBy>
  <cp:lastPrinted>2020-05-08T00:27:24Z</cp:lastPrinted>
  <dcterms:created xsi:type="dcterms:W3CDTF">2020-05-07T23:07:40Z</dcterms:created>
  <dcterms:modified xsi:type="dcterms:W3CDTF">2020-05-08T00:27:34Z</dcterms:modified>
</cp:coreProperties>
</file>