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zakázky" sheetId="1" r:id="rId1"/>
    <sheet name="Č11-zm_1 - GPK ST Most 20..." sheetId="2" r:id="rId2"/>
    <sheet name="Č21 - VRN" sheetId="3" r:id="rId3"/>
  </sheets>
  <definedNames>
    <definedName name="_xlnm.Print_Area" localSheetId="0">'Rekapitulace zakázky'!$D$4:$AO$36,'Rekapitulace zakázky'!$C$42:$AQ$59</definedName>
    <definedName name="_xlnm._FilterDatabase" localSheetId="1" hidden="1">'Č11-zm_1 - GPK ST Most 20...'!$C$84:$K$131</definedName>
    <definedName name="_xlnm.Print_Area" localSheetId="1">'Č11-zm_1 - GPK ST Most 20...'!$C$4:$J$41,'Č11-zm_1 - GPK ST Most 20...'!$C$70:$K$131</definedName>
    <definedName name="_xlnm._FilterDatabase" localSheetId="2" hidden="1">'Č21 - VRN'!$C$85:$K$99</definedName>
    <definedName name="_xlnm.Print_Area" localSheetId="2">'Č21 - VRN'!$C$4:$J$41,'Č21 - VRN'!$C$71:$K$99</definedName>
    <definedName name="_xlnm.Print_Titles" localSheetId="0">'Rekapitulace zakázky'!$52:$52</definedName>
    <definedName name="_xlnm.Print_Titles" localSheetId="1">'Č11-zm_1 - GPK ST Most 20...'!$84:$84</definedName>
    <definedName name="_xlnm.Print_Titles" localSheetId="2">'Č21 - VRN'!$85:$85</definedName>
  </definedNames>
  <calcPr fullCalcOnLoad="1"/>
</workbook>
</file>

<file path=xl/sharedStrings.xml><?xml version="1.0" encoding="utf-8"?>
<sst xmlns="http://schemas.openxmlformats.org/spreadsheetml/2006/main" count="832" uniqueCount="235">
  <si>
    <t>Export Komplet</t>
  </si>
  <si>
    <t>VZ</t>
  </si>
  <si>
    <t>2.0</t>
  </si>
  <si>
    <t>ZAMOK</t>
  </si>
  <si>
    <t>False</t>
  </si>
  <si>
    <t>{afa199f3-bb89-4dfb-a37c-b28d77d93072}</t>
  </si>
  <si>
    <t>0,01</t>
  </si>
  <si>
    <t>21</t>
  </si>
  <si>
    <t>15</t>
  </si>
  <si>
    <t>REKAPITULACE ZAKÁZKY</t>
  </si>
  <si>
    <t>v ---  níže se nacházejí doplnkové a pomocné údaje k sestavám  --- v</t>
  </si>
  <si>
    <t>Návod na vyplnění</t>
  </si>
  <si>
    <t>0,001</t>
  </si>
  <si>
    <t>Kód:</t>
  </si>
  <si>
    <t>650220006-zm_1</t>
  </si>
  <si>
    <t>Měnit lze pouze buňky se žlutým podbarvením!
1) v Rekapitulaci zakázky vyplňte údaje o Uchazeči (přenesou se do ostatních sestav i v jiných listech)
2) na vybraných listech vyplňte v sestavě Soupis prací ceny u položek</t>
  </si>
  <si>
    <t>Zakázka:</t>
  </si>
  <si>
    <t>Oprava geometrických parametrů koleje 2023 u ST Most - změna 1</t>
  </si>
  <si>
    <t>KSO:</t>
  </si>
  <si>
    <t>824 33 3</t>
  </si>
  <si>
    <t>CC-CZ:</t>
  </si>
  <si>
    <t>21212</t>
  </si>
  <si>
    <t>Místo:</t>
  </si>
  <si>
    <t>SŽ s.o., OŘ UNL, ST Most</t>
  </si>
  <si>
    <t>Datum:</t>
  </si>
  <si>
    <t>13. 1. 2023</t>
  </si>
  <si>
    <t>CZ-CPV:</t>
  </si>
  <si>
    <t>50760000-0</t>
  </si>
  <si>
    <t>CZ-CPA:</t>
  </si>
  <si>
    <t>42.12.20</t>
  </si>
  <si>
    <t>Zadavatel:</t>
  </si>
  <si>
    <t>IČ:</t>
  </si>
  <si>
    <t>70994234</t>
  </si>
  <si>
    <t>Správa železnic s.o.</t>
  </si>
  <si>
    <t>DIČ:</t>
  </si>
  <si>
    <t>CZ70994234</t>
  </si>
  <si>
    <t>Uchazeč:</t>
  </si>
  <si>
    <t>Vyplň údaj</t>
  </si>
  <si>
    <t>Projektant:</t>
  </si>
  <si>
    <t/>
  </si>
  <si>
    <t xml:space="preserve"> </t>
  </si>
  <si>
    <t>True</t>
  </si>
  <si>
    <t>Zpracovatel:</t>
  </si>
  <si>
    <t>Ing.Horák Jiří, 602155923, horak@spravazeleznic.cz</t>
  </si>
  <si>
    <t>Poznámka:</t>
  </si>
  <si>
    <t>Změna č.1 - oprava některých položek
TO Oldřichov - Osek – Město – Hrob, byl doplněn druhý průjezd ASP +300 m podbití úseku s plánovanou výměnou pražců
TO Kadaň - Kadaň předměstí - Želina (km 26,427-26,509) = 164m /2x průjezd – přidáno + 164 m na druhý průjezd ASP
TO Chomutov – žst. Kyjice – doplněno podbíjení 348,92 m, Chomutov seř.n. – doplněno podbití 199,92 m ( 2x průjezd ASP po výměně pražců )
********************************************************************************
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</si>
  <si>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</si>
  <si>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</si>
  <si>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</si>
  <si>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</si>
  <si>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</si>
  <si>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</si>
  <si>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</si>
  <si>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</si>
  <si>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</si>
  <si>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</si>
  <si>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</si>
  <si>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</si>
  <si>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</si>
  <si>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</si>
  <si>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</si>
  <si>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</si>
  <si>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</si>
  <si>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</si>
  <si>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</si>
  <si>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</si>
  <si>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</si>
  <si>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</si>
  <si>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</si>
  <si>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</si>
  <si>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</si>
  <si>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</si>
  <si>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</si>
  <si>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</si>
  <si>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</si>
  <si>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</si>
  <si>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</si>
  <si>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</si>
  <si>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</si>
  <si>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</si>
  <si>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0</t>
  </si>
  <si>
    <t>###NOIMPORT###</t>
  </si>
  <si>
    <t>IMPORT</t>
  </si>
  <si>
    <t>{00000000-0000-0000-0000-000000000000}</t>
  </si>
  <si>
    <t>O1-zm_1</t>
  </si>
  <si>
    <t>Oprava geometrických kolejí ST Most - změna č.1</t>
  </si>
  <si>
    <t>STA</t>
  </si>
  <si>
    <t>1</t>
  </si>
  <si>
    <t>{1f3e8a19-1ead-4b0b-acbd-7b102bdd8326}</t>
  </si>
  <si>
    <t>2</t>
  </si>
  <si>
    <t>/</t>
  </si>
  <si>
    <t>Č11-zm_1</t>
  </si>
  <si>
    <t>GPK ST Most 2023 - změna č.1</t>
  </si>
  <si>
    <t>Soupis</t>
  </si>
  <si>
    <t>{7429cc0e-5b12-43b3-82ed-c75709ca23e6}</t>
  </si>
  <si>
    <t>O2</t>
  </si>
  <si>
    <t>Vedlejší rozpočtové náklady</t>
  </si>
  <si>
    <t>{67982b1e-446f-4da0-b773-0ef10f864dbe}</t>
  </si>
  <si>
    <t>Č21</t>
  </si>
  <si>
    <t>VRN</t>
  </si>
  <si>
    <t>{2692d7d6-9ab4-409a-a5e3-253ccd390c21}</t>
  </si>
  <si>
    <t>KRYCÍ LIST SOUPISU PRACÍ</t>
  </si>
  <si>
    <t>Objekt:</t>
  </si>
  <si>
    <t>O1-zm_1 - Oprava geometrických kolejí ST Most - změna č.1</t>
  </si>
  <si>
    <t>Soupis:</t>
  </si>
  <si>
    <t>Č11-zm_1 - GPK ST Most 2023 - změna č.1</t>
  </si>
  <si>
    <t>42.12.10</t>
  </si>
  <si>
    <t>REKAPITULACE ČLENĚNÍ SOUPISU PRACÍ</t>
  </si>
  <si>
    <t>Kód dílu - Popis</t>
  </si>
  <si>
    <t>Cena celkem [CZK]</t>
  </si>
  <si>
    <t>-1</t>
  </si>
  <si>
    <t>SOUPIS PRACÍ</t>
  </si>
  <si>
    <t>PČ</t>
  </si>
  <si>
    <t>MJ</t>
  </si>
  <si>
    <t>Množství</t>
  </si>
  <si>
    <t>J.cena [CZK]</t>
  </si>
  <si>
    <t>Cenová soustava</t>
  </si>
  <si>
    <t>J. Nh [h]</t>
  </si>
  <si>
    <t>Nh celkem [h]</t>
  </si>
  <si>
    <t>J. hmotnost [t]</t>
  </si>
  <si>
    <t>Hmotnost celkem [t]</t>
  </si>
  <si>
    <t>J. suť [t]</t>
  </si>
  <si>
    <t>Suť Celkem [t]</t>
  </si>
  <si>
    <t>Dodavatel</t>
  </si>
  <si>
    <t>Náklady soupisu celkem</t>
  </si>
  <si>
    <t>K</t>
  </si>
  <si>
    <t>5905100010 K</t>
  </si>
  <si>
    <t>Úprava kolejového lože souvisle strojně v koleji lože otevřené</t>
  </si>
  <si>
    <t>km</t>
  </si>
  <si>
    <t>Sborník UOŽI 01 2023</t>
  </si>
  <si>
    <t>4</t>
  </si>
  <si>
    <t>ROZPOCET</t>
  </si>
  <si>
    <t>-684922219</t>
  </si>
  <si>
    <t>PP</t>
  </si>
  <si>
    <t>Úprava kolejového lože souvisle strojně v koleji lože otevřené. Poznámka: 1. V cenách jsou započteny náklady na úpravu KL koleje a výhybek kontinuálně strojně pluhem, u výhybek ruční dokončení úpravy. 2. V cenách nejsou obsaženy náklady na doplnění a dodávku kameniva.</t>
  </si>
  <si>
    <t>PSC</t>
  </si>
  <si>
    <t>Poznámka k souboru cen:
1. V cenách jsou započteny náklady na úpravu KL koleje a výhybek kontinuálně strojně pluhem, u výhybek ruční dokončení úpravy.
2. V cenách nejsou obsaženy náklady na doplnění a dodávku kameniva.</t>
  </si>
  <si>
    <t>5905105030 K</t>
  </si>
  <si>
    <t>Doplnění KL kamenivem souvisle strojně v koleji</t>
  </si>
  <si>
    <t>m3</t>
  </si>
  <si>
    <t>137328595</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</si>
  <si>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kameniva.</t>
  </si>
  <si>
    <t>Poznámka k souboru cen:
1. V cenách jsou započteny náklady na doplnění kameniva ojediněle ručně vidlemi a/nebo souvisle strojně z výsypných vozů případně nakladačem.
2. V cenách nejsou obsaženy náklady na dodávku kameniva.</t>
  </si>
  <si>
    <t>3</t>
  </si>
  <si>
    <t>5905105040 K</t>
  </si>
  <si>
    <t>Doplnění KL kamenivem souvisle strojně ve výhybce</t>
  </si>
  <si>
    <t>-1861575033</t>
  </si>
  <si>
    <t>Doplnění KL kamenivem souvisle strojně ve výhybce. Poznámka: 1. V cenách jsou započteny náklady na doplnění kameniva ojediněle ručně vidlemi a/nebo souvisle strojně z výsypných vozů případně nakladačem. 2. V cenách nejsou obsaženy náklady na dodávku kameniva.</t>
  </si>
  <si>
    <t>5905110010 K</t>
  </si>
  <si>
    <t>Snížení KL pod patou kolejnice v koleji</t>
  </si>
  <si>
    <t>-1711396078</t>
  </si>
  <si>
    <t>Snížení KL pod patou kolejnice v koleji. Poznámka: 1. V cenách jsou započteny náklady na snížení KL pod patou kolejnice ručně vidlemi. 2. V cenách nejsou obsaženy náklady na doplnění a dodávku kameniva.</t>
  </si>
  <si>
    <t>Poznámka k souboru cen:
1. V cenách jsou započteny náklady na snížení KL pod patou kolejnice ručně vidlemi.
2. V cenách nejsou obsaženy náklady na doplnění a dodávku kameniva.</t>
  </si>
  <si>
    <t>5</t>
  </si>
  <si>
    <t>5905110020 K</t>
  </si>
  <si>
    <t>Snížení KL pod patou kolejnice ve výhybce</t>
  </si>
  <si>
    <t>m</t>
  </si>
  <si>
    <t>-136245690</t>
  </si>
  <si>
    <t>Snížení KL pod patou kolejnice ve výhybce. Poznámka: 1. V cenách jsou započteny náklady na snížení KL pod patou kolejnice ručně vidlemi. 2. V cenách nejsou obsaženy náklady na doplnění a dodávku kameniva.</t>
  </si>
  <si>
    <t>6</t>
  </si>
  <si>
    <t>5909031010 K</t>
  </si>
  <si>
    <t>Úprava GPK koleje směrové a výškové uspořádání pražce dřevěné nebo ocelové</t>
  </si>
  <si>
    <t>44214823</t>
  </si>
  <si>
    <t>Úprava GPK koleje směrové a výškové uspořádání pražce dřevěné nebo ocelové. Poznámka: 1. V cenách jsou započteny náklady na nasazení strojní linky pro úpravu směrového a výškového uspořádání ASP metodou zmenšování chyb a úpravu KL pluhem včetně měření mezních stavebních odchylek dle ČSN, měření technologických veličin a předání tištěných výstupů objednateli. 2. V cenách nejsou obsaženy náklady doplnění a dodávku kameniva a snížení KL pod patou kolejnice.</t>
  </si>
  <si>
    <t>Poznámka k souboru cen:
1. V cenách jsou započteny náklady na nasazení strojní linky pro úpravu směrového a výškového uspořádání ASP metodou zmenšování chyb a úpravu KL pluhem včetně měření mezních stavebních odchylek dle ČSN, měření technologických veličin a předání tištěných výstupů objednateli.
2. V cenách nejsou obsaženy náklady doplnění a dodávku kameniva a snížení KL pod patou kolejnice.</t>
  </si>
  <si>
    <t>7</t>
  </si>
  <si>
    <t>5909031020 K</t>
  </si>
  <si>
    <t>Úprava GPK koleje směrové a výškové uspořádání pražce betonové</t>
  </si>
  <si>
    <t>-643228405</t>
  </si>
  <si>
    <t>Úprava GPK koleje směrové a výškové uspořádání pražce betonové. Poznámka: 1. V cenách jsou započteny náklady na nasazení strojní linky pro úpravu směrového a výškového uspořádání ASP metodou zmenšování chyb a úpravu KL pluhem včetně měření mezních stavebních odchylek dle ČSN, měření technologických veličin a předání tištěných výstupů objednateli. 2. V cenách nejsou obsaženy náklady doplnění a dodávku kameniva a snížení KL pod patou kolejnice.</t>
  </si>
  <si>
    <t>8</t>
  </si>
  <si>
    <t>5909032010</t>
  </si>
  <si>
    <t>Přesná úprava GPK koleje směrové a výškové uspořádání pražce dřevěné nebo ocelové</t>
  </si>
  <si>
    <t>-764477633</t>
  </si>
  <si>
    <t>Přesná úprava GPK koleje směrové a výškové uspořádání pražce dřevěné nebo ocelové. Poznámka: 1. V cenách jsou započteny náklady na úpravu směrového a výškového uspořádání strojní linkou ASP do projektované polohy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</si>
  <si>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Poznámka k souboru cen:
1. V cenách jsou započteny náklady na úpravu směrového a výškového uspořádání strojní linkou ASP do projektované polohy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</si>
  <si>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9</t>
  </si>
  <si>
    <t>5909032020</t>
  </si>
  <si>
    <t>Přesná úprava GPK koleje směrové a výškové uspořádání pražce betonové</t>
  </si>
  <si>
    <t>1475182246</t>
  </si>
  <si>
    <t>Přesná úprava GPK koleje směrové a výškové uspořádání pražce betonové. Poznámka: 1. V cenách jsou započteny náklady na úpravu směrového a výškového uspořádání strojní linkou ASP do projektované polohy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</si>
  <si>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P</t>
  </si>
  <si>
    <t>Poznámka k položce:
Poznámka k položce: Kilometr koleje=km</t>
  </si>
  <si>
    <t>10</t>
  </si>
  <si>
    <t>5909041010 K</t>
  </si>
  <si>
    <t>Úprava GPK výhybky směrové a výškové uspořádání pražce dřevěné nebo ocelové</t>
  </si>
  <si>
    <t>1407834472</t>
  </si>
  <si>
    <t>Úprava GPK výhybky směrové a výškové uspořádání pražce dřevěné nebo ocelové. Poznámka: 1. V cenách jsou započteny náklady na nasazení strojní linky pro úpravu směrového a výškového uspořádání ASP metodou zmenšování chyb a úpravu KL pluhem včetně měření mezních stavebních odchylek dle ČSN, měření technologických veličin a předání tištěných výstupů objednateli. 2. V cenách nejsou obsaženy náklady doplnění a dodávku kameniva a snížení KL pod patou kolejnice.</t>
  </si>
  <si>
    <t>Poznámka k položce:
Poznámka k položce: Rozvinutá délka výhybky</t>
  </si>
  <si>
    <t>11</t>
  </si>
  <si>
    <t>5909041020 K</t>
  </si>
  <si>
    <t>Úprava GPK výhybky směrové a výškové uspořádání pražce betonové</t>
  </si>
  <si>
    <t>1454560093</t>
  </si>
  <si>
    <t>Úprava GPK výhybky směrové a výškové uspořádání pražce betonové. Poznámka: 1. V cenách jsou započteny náklady na nasazení strojní linky pro úpravu směrového a výškového uspořádání ASP metodou zmenšování chyb a úpravu KL pluhem včetně měření mezních stavebních odchylek dle ČSN, měření technologických veličin a předání tištěných výstupů objednateli. 2. V cenách nejsou obsaženy náklady doplnění a dodávku kameniva a snížení KL pod patou kolejnice.</t>
  </si>
  <si>
    <t>12</t>
  </si>
  <si>
    <t>5909050020 K</t>
  </si>
  <si>
    <t>Stabilizace kolejového lože koleje stávajícího</t>
  </si>
  <si>
    <t>-764879910</t>
  </si>
  <si>
    <t>Stabilizace kolejového lože koleje stávajícího. Poznámka: 1. V cenách jsou započteny náklady na stabilizaci v režimu s řízeným (konstantním) poklesem včetně měření a předání tištěných výstupů.</t>
  </si>
  <si>
    <t>Poznámka k souboru cen:
1. V cenách jsou započteny náklady na stabilizaci v režimu s řízeným (konstantním) poklesem včetně měření a předání tištěných výstupů.</t>
  </si>
  <si>
    <t>Poznámka k položce:
Poznámka k položce: S3/1, Kilometr koleje=km</t>
  </si>
  <si>
    <t>13</t>
  </si>
  <si>
    <t>5909050040 K</t>
  </si>
  <si>
    <t>Stabilizace kolejového lože výhybky stávajícího</t>
  </si>
  <si>
    <t>-1106058907</t>
  </si>
  <si>
    <t>Stabilizace kolejového lože výhybky stávajícího. Poznámka: 1. V cenách jsou započteny náklady na stabilizaci v režimu s řízeným (konstantním) poklesem včetně měření a předání tištěných výstupů.</t>
  </si>
  <si>
    <t>Poznámka k položce:
Poznámka k položce: S3/1, Rozvinutá délka výhybky=m</t>
  </si>
  <si>
    <t>14</t>
  </si>
  <si>
    <t>M</t>
  </si>
  <si>
    <t>5955101005 M</t>
  </si>
  <si>
    <t>Kamenivo drcené štěrk frakce 31,5/63 třídy min. BII</t>
  </si>
  <si>
    <t>t</t>
  </si>
  <si>
    <t>-477720315</t>
  </si>
  <si>
    <t>O2 - Vedlejší rozpočtové náklady</t>
  </si>
  <si>
    <t>Č21 - VRN</t>
  </si>
  <si>
    <t>VRN - Vedlejší rozpočtové náklady</t>
  </si>
  <si>
    <t>011101001</t>
  </si>
  <si>
    <t>Finanční náklady pojistné</t>
  </si>
  <si>
    <t>%</t>
  </si>
  <si>
    <t>-677289867</t>
  </si>
  <si>
    <t>022111001</t>
  </si>
  <si>
    <t>Geodetické práce Kontrola PPK při směrové a výškové úpravě koleje zaměřením APK trať jednokolejná</t>
  </si>
  <si>
    <t>-122553931</t>
  </si>
  <si>
    <t>Geodetické práce Kontrola PPK při směrové a výškové úpravě koleje zaměřením APK trať jednokolejná - V cenách jsou započteny náklady na geodetickou kontinuální kontrolu PPK při směrové a výškové úpravě koleje a vyhotovení dokumentace dle „Metodického pokynu pro měření PPK“ vyhotovení záznamu a zároveň také geodetická kontrola polohy zajišťovacích značek (zpracování dokumentace v digitální podobě). PPK=prostorová poloha koleje</t>
  </si>
  <si>
    <t>Poznámka k souboru cen:
V cenách jsou započteny náklady na geodetickou kontinuální kontrolu PPK při směrové a výškové úpravě koleje a vyhotovení dokumentace dle „Metodického pokynu pro měření PPK“ vyhotovení záznamu a zároveň také geodetická kontrola polohy zajišťovacích značek (zpracování dokumentace v digitální podobě). PPK=prostorová poloha koleje</t>
  </si>
  <si>
    <t>022111011</t>
  </si>
  <si>
    <t>Geodetické práce Kontrola PPK při směrové a výškové úpravě koleje zaměřením APK trať dvoukolejná</t>
  </si>
  <si>
    <t>1060160838</t>
  </si>
  <si>
    <t>Geodetické práce Kontrola PPK při směrové a výškové úpravě koleje zaměřením APK trať dvoukolejná - V cenách jsou započteny náklady na geodetickou kontinuální kontrolu PPK při směrové a výškové úpravě koleje a vyhotovení dokumentace dle „Metodického pokynu pro měření PPK“ vyhotovení záznamu a zároveň také geodetická kontrola polohy zajišťovacích značek (zpracování dokumentace v digitální podobě). PPK=prostorová poloha koleje</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</si>
  <si>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</si>
  <si>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</si>
  <si>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-1347983227</t>
  </si>
  <si>
    <t>033121001</t>
  </si>
  <si>
    <t>Provozní vlivy Rušení prací železničním provozem širá trať nebo dopravny s kolejovým rozvětvením s počtem vlaků za směnu 8,5 hod. do 25</t>
  </si>
  <si>
    <t>-1856127015</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</si>
</sst>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8"/>
      <color rgb="FF969696"/>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sz val="10"/>
      <color rgb="FF00336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A7DC68"/>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23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7" fillId="0" borderId="0" xfId="0" applyFont="1" applyAlignment="1">
      <alignment vertical="center"/>
    </xf>
    <xf numFmtId="0" fontId="8" fillId="0" borderId="0" xfId="0" applyFont="1" applyAlignment="1">
      <alignment/>
    </xf>
    <xf numFmtId="0" fontId="9"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0" fillId="0" borderId="0" xfId="0" applyFont="1" applyAlignment="1" applyProtection="1">
      <alignment horizontal="left" vertical="center"/>
      <protection/>
    </xf>
    <xf numFmtId="0" fontId="11" fillId="0" borderId="0" xfId="0" applyFont="1" applyAlignment="1">
      <alignment horizontal="left" vertical="center"/>
    </xf>
    <xf numFmtId="0" fontId="12"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3"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3"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4"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4"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5" fillId="0" borderId="0" xfId="0" applyNumberFormat="1" applyFont="1" applyAlignment="1" applyProtection="1">
      <alignment vertical="center"/>
      <protection/>
    </xf>
    <xf numFmtId="0" fontId="2" fillId="0" borderId="3" xfId="0" applyFont="1" applyBorder="1" applyAlignment="1">
      <alignment vertical="center"/>
    </xf>
    <xf numFmtId="0" fontId="15" fillId="0" borderId="0" xfId="0" applyFont="1" applyAlignment="1">
      <alignment horizontal="left" vertical="center"/>
    </xf>
    <xf numFmtId="0" fontId="16" fillId="0" borderId="0" xfId="0" applyFont="1" applyAlignment="1" applyProtection="1">
      <alignment horizontal="left" vertical="center"/>
      <protection/>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17" fillId="0" borderId="11" xfId="0" applyFont="1" applyBorder="1" applyAlignment="1">
      <alignment horizontal="center" vertical="center"/>
    </xf>
    <xf numFmtId="0" fontId="17"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16" fillId="0" borderId="14" xfId="0" applyFont="1" applyBorder="1" applyAlignment="1">
      <alignment horizontal="left" vertical="center"/>
    </xf>
    <xf numFmtId="0" fontId="16"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16" fillId="0" borderId="14" xfId="0" applyFont="1" applyBorder="1" applyAlignment="1" applyProtection="1">
      <alignment horizontal="left" vertical="center"/>
      <protection/>
    </xf>
    <xf numFmtId="0" fontId="16"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18" fillId="4" borderId="6" xfId="0" applyFont="1" applyFill="1" applyBorder="1" applyAlignment="1" applyProtection="1">
      <alignment horizontal="center" vertical="center"/>
      <protection/>
    </xf>
    <xf numFmtId="0" fontId="18"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18" fillId="4" borderId="7" xfId="0" applyFont="1" applyFill="1" applyBorder="1" applyAlignment="1" applyProtection="1">
      <alignment horizontal="center" vertical="center"/>
      <protection/>
    </xf>
    <xf numFmtId="0" fontId="18" fillId="4" borderId="7" xfId="0" applyFont="1" applyFill="1" applyBorder="1" applyAlignment="1" applyProtection="1">
      <alignment horizontal="right" vertical="center"/>
      <protection/>
    </xf>
    <xf numFmtId="0" fontId="18" fillId="4" borderId="8" xfId="0" applyFont="1" applyFill="1" applyBorder="1" applyAlignment="1" applyProtection="1">
      <alignment horizontal="center" vertical="center"/>
      <protection/>
    </xf>
    <xf numFmtId="0" fontId="19" fillId="0" borderId="16" xfId="0" applyFont="1" applyBorder="1" applyAlignment="1" applyProtection="1">
      <alignment horizontal="center" vertical="center" wrapText="1"/>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0" fillId="0" borderId="0" xfId="0" applyFont="1" applyAlignment="1" applyProtection="1">
      <alignment horizontal="left" vertical="center"/>
      <protection/>
    </xf>
    <xf numFmtId="0" fontId="20" fillId="0" borderId="0" xfId="0" applyFont="1" applyAlignment="1" applyProtection="1">
      <alignment vertical="center"/>
      <protection/>
    </xf>
    <xf numFmtId="4" fontId="20" fillId="0" borderId="0" xfId="0" applyNumberFormat="1" applyFont="1" applyAlignment="1" applyProtection="1">
      <alignment horizontal="right" vertical="center"/>
      <protection/>
    </xf>
    <xf numFmtId="4" fontId="20"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7" fillId="0" borderId="14" xfId="0" applyNumberFormat="1" applyFont="1" applyBorder="1" applyAlignment="1" applyProtection="1">
      <alignment vertical="center"/>
      <protection/>
    </xf>
    <xf numFmtId="4" fontId="17" fillId="0" borderId="0" xfId="0" applyNumberFormat="1" applyFont="1" applyBorder="1" applyAlignment="1" applyProtection="1">
      <alignment vertical="center"/>
      <protection/>
    </xf>
    <xf numFmtId="166" fontId="17" fillId="0" borderId="0" xfId="0" applyNumberFormat="1" applyFont="1" applyBorder="1" applyAlignment="1" applyProtection="1">
      <alignment vertical="center"/>
      <protection/>
    </xf>
    <xf numFmtId="4" fontId="17" fillId="0" borderId="15" xfId="0" applyNumberFormat="1" applyFont="1" applyBorder="1" applyAlignment="1" applyProtection="1">
      <alignment vertical="center"/>
      <protection/>
    </xf>
    <xf numFmtId="0" fontId="5" fillId="0" borderId="0" xfId="0" applyFont="1" applyAlignment="1">
      <alignment horizontal="left" vertical="center"/>
    </xf>
    <xf numFmtId="0" fontId="21" fillId="0" borderId="0" xfId="0" applyFont="1" applyAlignment="1">
      <alignment horizontal="left" vertical="center"/>
    </xf>
    <xf numFmtId="0" fontId="6" fillId="0" borderId="3" xfId="0" applyFont="1" applyBorder="1" applyAlignment="1" applyProtection="1">
      <alignment vertical="center"/>
      <protection/>
    </xf>
    <xf numFmtId="0" fontId="22" fillId="0" borderId="0" xfId="0" applyFont="1" applyAlignment="1" applyProtection="1">
      <alignment vertical="center"/>
      <protection/>
    </xf>
    <xf numFmtId="0" fontId="22" fillId="0" borderId="0" xfId="0" applyFont="1" applyAlignment="1" applyProtection="1">
      <alignment horizontal="left" vertical="center" wrapText="1"/>
      <protection/>
    </xf>
    <xf numFmtId="0" fontId="23"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4" fillId="0" borderId="14"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6" fillId="0" borderId="0" xfId="0" applyFont="1" applyAlignment="1">
      <alignment horizontal="left" vertical="center"/>
    </xf>
    <xf numFmtId="0" fontId="25" fillId="0" borderId="0" xfId="20" applyFont="1" applyAlignment="1">
      <alignment horizontal="center" vertical="center"/>
    </xf>
    <xf numFmtId="0" fontId="26"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6"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1" xfId="0" applyBorder="1"/>
    <xf numFmtId="0" fontId="0" fillId="0" borderId="2" xfId="0" applyBorder="1"/>
    <xf numFmtId="0" fontId="10" fillId="0" borderId="0" xfId="0" applyFont="1" applyAlignment="1">
      <alignment horizontal="left" vertical="center"/>
    </xf>
    <xf numFmtId="0" fontId="28"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top"/>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4" fillId="0" borderId="0" xfId="0" applyFont="1" applyAlignment="1">
      <alignment horizontal="left" vertical="center"/>
    </xf>
    <xf numFmtId="4" fontId="20" fillId="0" borderId="0" xfId="0" applyNumberFormat="1" applyFont="1" applyAlignment="1">
      <alignment vertical="center"/>
    </xf>
    <xf numFmtId="0" fontId="2" fillId="0" borderId="0" xfId="0" applyFont="1" applyAlignment="1">
      <alignment horizontal="right" vertical="center"/>
    </xf>
    <xf numFmtId="0" fontId="16"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18"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18" fillId="4" borderId="0" xfId="0" applyFont="1" applyFill="1" applyAlignment="1" applyProtection="1">
      <alignment horizontal="right" vertical="center"/>
      <protection/>
    </xf>
    <xf numFmtId="0" fontId="29" fillId="0" borderId="0" xfId="0" applyFont="1" applyAlignment="1" applyProtection="1">
      <alignment horizontal="left" vertical="center"/>
      <protection/>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18" fillId="4" borderId="16" xfId="0" applyFont="1" applyFill="1" applyBorder="1" applyAlignment="1" applyProtection="1">
      <alignment horizontal="center" vertical="center" wrapText="1"/>
      <protection/>
    </xf>
    <xf numFmtId="0" fontId="18" fillId="4" borderId="17" xfId="0" applyFont="1" applyFill="1" applyBorder="1" applyAlignment="1" applyProtection="1">
      <alignment horizontal="center" vertical="center" wrapText="1"/>
      <protection/>
    </xf>
    <xf numFmtId="0" fontId="18"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0" fillId="0" borderId="0" xfId="0" applyNumberFormat="1" applyFont="1" applyAlignment="1" applyProtection="1">
      <alignment/>
      <protection/>
    </xf>
    <xf numFmtId="0" fontId="0" fillId="0" borderId="12" xfId="0" applyBorder="1" applyAlignment="1" applyProtection="1">
      <alignment vertical="center"/>
      <protection/>
    </xf>
    <xf numFmtId="166" fontId="30" fillId="0" borderId="12" xfId="0" applyNumberFormat="1" applyFont="1" applyBorder="1" applyAlignment="1" applyProtection="1">
      <alignment/>
      <protection/>
    </xf>
    <xf numFmtId="4" fontId="31" fillId="0" borderId="0" xfId="0" applyNumberFormat="1" applyFont="1" applyAlignment="1">
      <alignment vertical="center"/>
    </xf>
    <xf numFmtId="0" fontId="18" fillId="0" borderId="22" xfId="0" applyFont="1" applyBorder="1" applyAlignment="1" applyProtection="1">
      <alignment horizontal="center" vertical="center"/>
      <protection/>
    </xf>
    <xf numFmtId="49" fontId="18" fillId="0" borderId="22" xfId="0" applyNumberFormat="1" applyFont="1" applyBorder="1" applyAlignment="1" applyProtection="1">
      <alignment horizontal="left" vertical="center" wrapText="1"/>
      <protection/>
    </xf>
    <xf numFmtId="0" fontId="18" fillId="0" borderId="22" xfId="0" applyFont="1" applyBorder="1" applyAlignment="1" applyProtection="1">
      <alignment horizontal="left" vertical="center" wrapText="1"/>
      <protection/>
    </xf>
    <xf numFmtId="0" fontId="18" fillId="0" borderId="22" xfId="0" applyFont="1" applyBorder="1" applyAlignment="1" applyProtection="1">
      <alignment horizontal="center" vertical="center" wrapText="1"/>
      <protection/>
    </xf>
    <xf numFmtId="167" fontId="18" fillId="0" borderId="22" xfId="0" applyNumberFormat="1" applyFont="1" applyBorder="1" applyAlignment="1" applyProtection="1">
      <alignment vertical="center"/>
      <protection/>
    </xf>
    <xf numFmtId="4" fontId="18" fillId="2" borderId="22" xfId="0" applyNumberFormat="1" applyFont="1" applyFill="1" applyBorder="1" applyAlignment="1" applyProtection="1">
      <alignment vertical="center"/>
      <protection locked="0"/>
    </xf>
    <xf numFmtId="4" fontId="18" fillId="0" borderId="22" xfId="0" applyNumberFormat="1" applyFont="1" applyBorder="1" applyAlignment="1" applyProtection="1">
      <alignment vertical="center"/>
      <protection/>
    </xf>
    <xf numFmtId="0" fontId="19" fillId="2" borderId="14" xfId="0" applyFont="1" applyFill="1" applyBorder="1" applyAlignment="1" applyProtection="1">
      <alignment horizontal="left" vertical="center"/>
      <protection locked="0"/>
    </xf>
    <xf numFmtId="0" fontId="19" fillId="0" borderId="0" xfId="0" applyFont="1" applyBorder="1" applyAlignment="1" applyProtection="1">
      <alignment horizontal="center" vertical="center"/>
      <protection/>
    </xf>
    <xf numFmtId="166" fontId="19" fillId="0" borderId="0" xfId="0" applyNumberFormat="1" applyFont="1" applyBorder="1" applyAlignment="1" applyProtection="1">
      <alignment vertical="center"/>
      <protection/>
    </xf>
    <xf numFmtId="0" fontId="19" fillId="0" borderId="15" xfId="0" applyFont="1" applyBorder="1" applyAlignment="1" applyProtection="1">
      <alignment horizontal="left" vertical="center"/>
      <protection/>
    </xf>
    <xf numFmtId="0" fontId="18" fillId="0" borderId="0" xfId="0" applyFont="1" applyAlignment="1">
      <alignment horizontal="left" vertical="center"/>
    </xf>
    <xf numFmtId="4" fontId="0" fillId="0" borderId="0" xfId="0" applyNumberFormat="1" applyFont="1" applyAlignment="1">
      <alignment vertical="center"/>
    </xf>
    <xf numFmtId="0" fontId="32" fillId="0" borderId="0" xfId="0" applyFont="1" applyAlignment="1" applyProtection="1">
      <alignment horizontal="left" vertical="center"/>
      <protection/>
    </xf>
    <xf numFmtId="0" fontId="33"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4" fillId="0" borderId="0" xfId="0" applyFont="1" applyAlignment="1" applyProtection="1">
      <alignment vertical="center" wrapText="1"/>
      <protection/>
    </xf>
    <xf numFmtId="0" fontId="18" fillId="5" borderId="22" xfId="0" applyFont="1" applyFill="1" applyBorder="1" applyAlignment="1" applyProtection="1">
      <alignment horizontal="center" vertical="center"/>
      <protection/>
    </xf>
    <xf numFmtId="0" fontId="35" fillId="0" borderId="22" xfId="0" applyFont="1" applyBorder="1" applyAlignment="1" applyProtection="1">
      <alignment horizontal="center" vertical="center"/>
      <protection/>
    </xf>
    <xf numFmtId="49" fontId="35" fillId="0" borderId="22" xfId="0" applyNumberFormat="1" applyFont="1" applyBorder="1" applyAlignment="1" applyProtection="1">
      <alignment horizontal="left" vertical="center" wrapText="1"/>
      <protection/>
    </xf>
    <xf numFmtId="0" fontId="35" fillId="0" borderId="22" xfId="0" applyFont="1" applyBorder="1" applyAlignment="1" applyProtection="1">
      <alignment horizontal="left" vertical="center" wrapText="1"/>
      <protection/>
    </xf>
    <xf numFmtId="0" fontId="35" fillId="0" borderId="22" xfId="0" applyFont="1" applyBorder="1" applyAlignment="1" applyProtection="1">
      <alignment horizontal="center" vertical="center" wrapText="1"/>
      <protection/>
    </xf>
    <xf numFmtId="167" fontId="35" fillId="0" borderId="22" xfId="0" applyNumberFormat="1" applyFont="1" applyBorder="1" applyAlignment="1" applyProtection="1">
      <alignment vertical="center"/>
      <protection/>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protection/>
    </xf>
    <xf numFmtId="0" fontId="36" fillId="0" borderId="3" xfId="0" applyFont="1" applyBorder="1" applyAlignment="1">
      <alignment vertical="center"/>
    </xf>
    <xf numFmtId="0" fontId="35" fillId="2" borderId="14"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locked="0"/>
    </xf>
    <xf numFmtId="4" fontId="7"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0" fontId="8" fillId="0" borderId="15" xfId="0"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167" fontId="18" fillId="2" borderId="22" xfId="0" applyNumberFormat="1" applyFont="1" applyFill="1" applyBorder="1" applyAlignment="1" applyProtection="1">
      <alignment vertical="center"/>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419100</xdr:colOff>
      <xdr:row>3</xdr:row>
      <xdr:rowOff>0</xdr:rowOff>
    </xdr:from>
    <xdr:to>
      <xdr:col>40</xdr:col>
      <xdr:colOff>371475</xdr:colOff>
      <xdr:row>5</xdr:row>
      <xdr:rowOff>38100</xdr:rowOff>
    </xdr:to>
    <xdr:pic>
      <xdr:nvPicPr>
        <xdr:cNvPr id="2" name="Picture 1"/>
        <xdr:cNvPicPr preferRelativeResize="1">
          <a:picLocks noChangeAspect="1"/>
        </xdr:cNvPicPr>
      </xdr:nvPicPr>
      <xdr:blipFill>
        <a:blip r:embed="rId1"/>
        <a:stretch>
          <a:fillRect/>
        </a:stretch>
      </xdr:blipFill>
      <xdr:spPr>
        <a:xfrm>
          <a:off x="9448800" y="704850"/>
          <a:ext cx="1609725" cy="504825"/>
        </a:xfrm>
        <a:prstGeom prst="rect">
          <a:avLst/>
        </a:prstGeom>
        <a:ln>
          <a:noFill/>
        </a:ln>
      </xdr:spPr>
    </xdr:pic>
    <xdr:clientData/>
  </xdr:twoCellAnchor>
  <xdr:twoCellAnchor>
    <xdr:from>
      <xdr:col>38</xdr:col>
      <xdr:colOff>133350</xdr:colOff>
      <xdr:row>41</xdr:row>
      <xdr:rowOff>0</xdr:rowOff>
    </xdr:from>
    <xdr:to>
      <xdr:col>41</xdr:col>
      <xdr:colOff>180975</xdr:colOff>
      <xdr:row>43</xdr:row>
      <xdr:rowOff>123825</xdr:rowOff>
    </xdr:to>
    <xdr:pic>
      <xdr:nvPicPr>
        <xdr:cNvPr id="3" name="Picture 2"/>
        <xdr:cNvPicPr preferRelativeResize="1">
          <a:picLocks noChangeAspect="1"/>
        </xdr:cNvPicPr>
      </xdr:nvPicPr>
      <xdr:blipFill>
        <a:blip r:embed="rId1"/>
        <a:stretch>
          <a:fillRect/>
        </a:stretch>
      </xdr:blipFill>
      <xdr:spPr>
        <a:xfrm>
          <a:off x="9715500" y="8753475"/>
          <a:ext cx="1647825" cy="52387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4" name="Picture 3">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3</xdr:row>
      <xdr:rowOff>0</xdr:rowOff>
    </xdr:from>
    <xdr:to>
      <xdr:col>9</xdr:col>
      <xdr:colOff>1219200</xdr:colOff>
      <xdr:row>5</xdr:row>
      <xdr:rowOff>66675</xdr:rowOff>
    </xdr:to>
    <xdr:pic>
      <xdr:nvPicPr>
        <xdr:cNvPr id="2" name="Picture 1"/>
        <xdr:cNvPicPr preferRelativeResize="1">
          <a:picLocks noChangeAspect="1"/>
        </xdr:cNvPicPr>
      </xdr:nvPicPr>
      <xdr:blipFill>
        <a:blip r:embed="rId1"/>
        <a:stretch>
          <a:fillRect/>
        </a:stretch>
      </xdr:blipFill>
      <xdr:spPr>
        <a:xfrm>
          <a:off x="8001000" y="704850"/>
          <a:ext cx="1428750" cy="466725"/>
        </a:xfrm>
        <a:prstGeom prst="rect">
          <a:avLst/>
        </a:prstGeom>
        <a:ln>
          <a:noFill/>
        </a:ln>
      </xdr:spPr>
    </xdr:pic>
    <xdr:clientData/>
  </xdr:twoCellAnchor>
  <xdr:twoCellAnchor>
    <xdr:from>
      <xdr:col>8</xdr:col>
      <xdr:colOff>847725</xdr:colOff>
      <xdr:row>69</xdr:row>
      <xdr:rowOff>0</xdr:rowOff>
    </xdr:from>
    <xdr:to>
      <xdr:col>9</xdr:col>
      <xdr:colOff>1219200</xdr:colOff>
      <xdr:row>71</xdr:row>
      <xdr:rowOff>66675</xdr:rowOff>
    </xdr:to>
    <xdr:pic>
      <xdr:nvPicPr>
        <xdr:cNvPr id="3" name="Picture 2"/>
        <xdr:cNvPicPr preferRelativeResize="1">
          <a:picLocks noChangeAspect="1"/>
        </xdr:cNvPicPr>
      </xdr:nvPicPr>
      <xdr:blipFill>
        <a:blip r:embed="rId1"/>
        <a:stretch>
          <a:fillRect/>
        </a:stretch>
      </xdr:blipFill>
      <xdr:spPr>
        <a:xfrm>
          <a:off x="8001000" y="7515225"/>
          <a:ext cx="1428750" cy="46672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4" name="Picture 3">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3</xdr:row>
      <xdr:rowOff>0</xdr:rowOff>
    </xdr:from>
    <xdr:to>
      <xdr:col>9</xdr:col>
      <xdr:colOff>1219200</xdr:colOff>
      <xdr:row>5</xdr:row>
      <xdr:rowOff>66675</xdr:rowOff>
    </xdr:to>
    <xdr:pic>
      <xdr:nvPicPr>
        <xdr:cNvPr id="2" name="Picture 1"/>
        <xdr:cNvPicPr preferRelativeResize="1">
          <a:picLocks noChangeAspect="1"/>
        </xdr:cNvPicPr>
      </xdr:nvPicPr>
      <xdr:blipFill>
        <a:blip r:embed="rId1"/>
        <a:stretch>
          <a:fillRect/>
        </a:stretch>
      </xdr:blipFill>
      <xdr:spPr>
        <a:xfrm>
          <a:off x="8001000" y="704850"/>
          <a:ext cx="1428750" cy="466725"/>
        </a:xfrm>
        <a:prstGeom prst="rect">
          <a:avLst/>
        </a:prstGeom>
        <a:ln>
          <a:noFill/>
        </a:ln>
      </xdr:spPr>
    </xdr:pic>
    <xdr:clientData/>
  </xdr:twoCellAnchor>
  <xdr:twoCellAnchor>
    <xdr:from>
      <xdr:col>8</xdr:col>
      <xdr:colOff>847725</xdr:colOff>
      <xdr:row>70</xdr:row>
      <xdr:rowOff>0</xdr:rowOff>
    </xdr:from>
    <xdr:to>
      <xdr:col>9</xdr:col>
      <xdr:colOff>1219200</xdr:colOff>
      <xdr:row>72</xdr:row>
      <xdr:rowOff>66675</xdr:rowOff>
    </xdr:to>
    <xdr:pic>
      <xdr:nvPicPr>
        <xdr:cNvPr id="3" name="Picture 2"/>
        <xdr:cNvPicPr preferRelativeResize="1">
          <a:picLocks noChangeAspect="1"/>
        </xdr:cNvPicPr>
      </xdr:nvPicPr>
      <xdr:blipFill>
        <a:blip r:embed="rId1"/>
        <a:stretch>
          <a:fillRect/>
        </a:stretch>
      </xdr:blipFill>
      <xdr:spPr>
        <a:xfrm>
          <a:off x="8001000" y="7372350"/>
          <a:ext cx="1428750" cy="46672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4" name="Picture 3">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CM60"/>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2" t="s">
        <v>0</v>
      </c>
      <c r="AZ1" s="12" t="s">
        <v>1</v>
      </c>
      <c r="BA1" s="12" t="s">
        <v>2</v>
      </c>
      <c r="BB1" s="12" t="s">
        <v>3</v>
      </c>
      <c r="BT1" s="12" t="s">
        <v>4</v>
      </c>
      <c r="BU1" s="12" t="s">
        <v>4</v>
      </c>
      <c r="BV1" s="12" t="s">
        <v>5</v>
      </c>
    </row>
    <row r="2" spans="44:72" s="1" customFormat="1" ht="36.95" customHeight="1">
      <c r="AR2" s="1"/>
      <c r="AS2" s="1"/>
      <c r="AT2" s="1"/>
      <c r="AU2" s="1"/>
      <c r="AV2" s="1"/>
      <c r="AW2" s="1"/>
      <c r="AX2" s="1"/>
      <c r="AY2" s="1"/>
      <c r="AZ2" s="1"/>
      <c r="BA2" s="1"/>
      <c r="BB2" s="1"/>
      <c r="BC2" s="1"/>
      <c r="BD2" s="1"/>
      <c r="BE2" s="1"/>
      <c r="BS2" s="13" t="s">
        <v>6</v>
      </c>
      <c r="BT2" s="13" t="s">
        <v>7</v>
      </c>
    </row>
    <row r="3" spans="2:72" s="1" customFormat="1" ht="6.95" customHeight="1">
      <c r="B3" s="14"/>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6"/>
      <c r="BS3" s="13" t="s">
        <v>6</v>
      </c>
      <c r="BT3" s="13" t="s">
        <v>8</v>
      </c>
    </row>
    <row r="4" spans="2:71" s="1" customFormat="1" ht="24.95" customHeight="1">
      <c r="B4" s="17"/>
      <c r="C4" s="18"/>
      <c r="D4" s="19" t="s">
        <v>9</v>
      </c>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6"/>
      <c r="AS4" s="20" t="s">
        <v>10</v>
      </c>
      <c r="BE4" s="21" t="s">
        <v>11</v>
      </c>
      <c r="BS4" s="13" t="s">
        <v>12</v>
      </c>
    </row>
    <row r="5" spans="2:71" s="1" customFormat="1" ht="12" customHeight="1">
      <c r="B5" s="17"/>
      <c r="C5" s="18"/>
      <c r="D5" s="22" t="s">
        <v>13</v>
      </c>
      <c r="E5" s="18"/>
      <c r="F5" s="18"/>
      <c r="G5" s="18"/>
      <c r="H5" s="18"/>
      <c r="I5" s="18"/>
      <c r="J5" s="18"/>
      <c r="K5" s="23" t="s">
        <v>14</v>
      </c>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6"/>
      <c r="BE5" s="24" t="s">
        <v>15</v>
      </c>
      <c r="BS5" s="13" t="s">
        <v>6</v>
      </c>
    </row>
    <row r="6" spans="2:71" s="1" customFormat="1" ht="36.95" customHeight="1">
      <c r="B6" s="17"/>
      <c r="C6" s="18"/>
      <c r="D6" s="25" t="s">
        <v>16</v>
      </c>
      <c r="E6" s="18"/>
      <c r="F6" s="18"/>
      <c r="G6" s="18"/>
      <c r="H6" s="18"/>
      <c r="I6" s="18"/>
      <c r="J6" s="18"/>
      <c r="K6" s="26" t="s">
        <v>17</v>
      </c>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6"/>
      <c r="BE6" s="27"/>
      <c r="BS6" s="13" t="s">
        <v>6</v>
      </c>
    </row>
    <row r="7" spans="2:71" s="1" customFormat="1" ht="12" customHeight="1">
      <c r="B7" s="17"/>
      <c r="C7" s="18"/>
      <c r="D7" s="28" t="s">
        <v>18</v>
      </c>
      <c r="E7" s="18"/>
      <c r="F7" s="18"/>
      <c r="G7" s="18"/>
      <c r="H7" s="18"/>
      <c r="I7" s="18"/>
      <c r="J7" s="18"/>
      <c r="K7" s="23" t="s">
        <v>19</v>
      </c>
      <c r="L7" s="18"/>
      <c r="M7" s="18"/>
      <c r="N7" s="18"/>
      <c r="O7" s="18"/>
      <c r="P7" s="18"/>
      <c r="Q7" s="18"/>
      <c r="R7" s="18"/>
      <c r="S7" s="18"/>
      <c r="T7" s="18"/>
      <c r="U7" s="18"/>
      <c r="V7" s="18"/>
      <c r="W7" s="18"/>
      <c r="X7" s="18"/>
      <c r="Y7" s="18"/>
      <c r="Z7" s="18"/>
      <c r="AA7" s="18"/>
      <c r="AB7" s="18"/>
      <c r="AC7" s="18"/>
      <c r="AD7" s="18"/>
      <c r="AE7" s="18"/>
      <c r="AF7" s="18"/>
      <c r="AG7" s="18"/>
      <c r="AH7" s="18"/>
      <c r="AI7" s="18"/>
      <c r="AJ7" s="18"/>
      <c r="AK7" s="28" t="s">
        <v>20</v>
      </c>
      <c r="AL7" s="18"/>
      <c r="AM7" s="18"/>
      <c r="AN7" s="23" t="s">
        <v>21</v>
      </c>
      <c r="AO7" s="18"/>
      <c r="AP7" s="18"/>
      <c r="AQ7" s="18"/>
      <c r="AR7" s="16"/>
      <c r="BE7" s="27"/>
      <c r="BS7" s="13" t="s">
        <v>6</v>
      </c>
    </row>
    <row r="8" spans="2:71" s="1" customFormat="1" ht="12" customHeight="1">
      <c r="B8" s="17"/>
      <c r="C8" s="18"/>
      <c r="D8" s="28" t="s">
        <v>22</v>
      </c>
      <c r="E8" s="18"/>
      <c r="F8" s="18"/>
      <c r="G8" s="18"/>
      <c r="H8" s="18"/>
      <c r="I8" s="18"/>
      <c r="J8" s="18"/>
      <c r="K8" s="23" t="s">
        <v>23</v>
      </c>
      <c r="L8" s="18"/>
      <c r="M8" s="18"/>
      <c r="N8" s="18"/>
      <c r="O8" s="18"/>
      <c r="P8" s="18"/>
      <c r="Q8" s="18"/>
      <c r="R8" s="18"/>
      <c r="S8" s="18"/>
      <c r="T8" s="18"/>
      <c r="U8" s="18"/>
      <c r="V8" s="18"/>
      <c r="W8" s="18"/>
      <c r="X8" s="18"/>
      <c r="Y8" s="18"/>
      <c r="Z8" s="18"/>
      <c r="AA8" s="18"/>
      <c r="AB8" s="18"/>
      <c r="AC8" s="18"/>
      <c r="AD8" s="18"/>
      <c r="AE8" s="18"/>
      <c r="AF8" s="18"/>
      <c r="AG8" s="18"/>
      <c r="AH8" s="18"/>
      <c r="AI8" s="18"/>
      <c r="AJ8" s="18"/>
      <c r="AK8" s="28" t="s">
        <v>24</v>
      </c>
      <c r="AL8" s="18"/>
      <c r="AM8" s="18"/>
      <c r="AN8" s="29" t="s">
        <v>25</v>
      </c>
      <c r="AO8" s="18"/>
      <c r="AP8" s="18"/>
      <c r="AQ8" s="18"/>
      <c r="AR8" s="16"/>
      <c r="BE8" s="27"/>
      <c r="BS8" s="13" t="s">
        <v>6</v>
      </c>
    </row>
    <row r="9" spans="2:71" s="1" customFormat="1" ht="29.25" customHeight="1">
      <c r="B9" s="17"/>
      <c r="C9" s="18"/>
      <c r="D9" s="22" t="s">
        <v>26</v>
      </c>
      <c r="E9" s="18"/>
      <c r="F9" s="18"/>
      <c r="G9" s="18"/>
      <c r="H9" s="18"/>
      <c r="I9" s="18"/>
      <c r="J9" s="18"/>
      <c r="K9" s="30" t="s">
        <v>27</v>
      </c>
      <c r="L9" s="18"/>
      <c r="M9" s="18"/>
      <c r="N9" s="18"/>
      <c r="O9" s="18"/>
      <c r="P9" s="18"/>
      <c r="Q9" s="18"/>
      <c r="R9" s="18"/>
      <c r="S9" s="18"/>
      <c r="T9" s="18"/>
      <c r="U9" s="18"/>
      <c r="V9" s="18"/>
      <c r="W9" s="18"/>
      <c r="X9" s="18"/>
      <c r="Y9" s="18"/>
      <c r="Z9" s="18"/>
      <c r="AA9" s="18"/>
      <c r="AB9" s="18"/>
      <c r="AC9" s="18"/>
      <c r="AD9" s="18"/>
      <c r="AE9" s="18"/>
      <c r="AF9" s="18"/>
      <c r="AG9" s="18"/>
      <c r="AH9" s="18"/>
      <c r="AI9" s="18"/>
      <c r="AJ9" s="18"/>
      <c r="AK9" s="22" t="s">
        <v>28</v>
      </c>
      <c r="AL9" s="18"/>
      <c r="AM9" s="18"/>
      <c r="AN9" s="30" t="s">
        <v>29</v>
      </c>
      <c r="AO9" s="18"/>
      <c r="AP9" s="18"/>
      <c r="AQ9" s="18"/>
      <c r="AR9" s="16"/>
      <c r="BE9" s="27"/>
      <c r="BS9" s="13" t="s">
        <v>6</v>
      </c>
    </row>
    <row r="10" spans="2:71" s="1" customFormat="1" ht="12" customHeight="1">
      <c r="B10" s="17"/>
      <c r="C10" s="18"/>
      <c r="D10" s="28" t="s">
        <v>30</v>
      </c>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28" t="s">
        <v>31</v>
      </c>
      <c r="AL10" s="18"/>
      <c r="AM10" s="18"/>
      <c r="AN10" s="23" t="s">
        <v>32</v>
      </c>
      <c r="AO10" s="18"/>
      <c r="AP10" s="18"/>
      <c r="AQ10" s="18"/>
      <c r="AR10" s="16"/>
      <c r="BE10" s="27"/>
      <c r="BS10" s="13" t="s">
        <v>6</v>
      </c>
    </row>
    <row r="11" spans="2:71" s="1" customFormat="1" ht="18.45" customHeight="1">
      <c r="B11" s="17"/>
      <c r="C11" s="18"/>
      <c r="D11" s="18"/>
      <c r="E11" s="23" t="s">
        <v>33</v>
      </c>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28" t="s">
        <v>34</v>
      </c>
      <c r="AL11" s="18"/>
      <c r="AM11" s="18"/>
      <c r="AN11" s="23" t="s">
        <v>35</v>
      </c>
      <c r="AO11" s="18"/>
      <c r="AP11" s="18"/>
      <c r="AQ11" s="18"/>
      <c r="AR11" s="16"/>
      <c r="BE11" s="27"/>
      <c r="BS11" s="13" t="s">
        <v>6</v>
      </c>
    </row>
    <row r="12" spans="2:71" s="1" customFormat="1" ht="6.95" customHeight="1">
      <c r="B12" s="1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6"/>
      <c r="BE12" s="27"/>
      <c r="BS12" s="13" t="s">
        <v>6</v>
      </c>
    </row>
    <row r="13" spans="2:71" s="1" customFormat="1" ht="12" customHeight="1">
      <c r="B13" s="17"/>
      <c r="C13" s="18"/>
      <c r="D13" s="28" t="s">
        <v>36</v>
      </c>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28" t="s">
        <v>31</v>
      </c>
      <c r="AL13" s="18"/>
      <c r="AM13" s="18"/>
      <c r="AN13" s="31" t="s">
        <v>37</v>
      </c>
      <c r="AO13" s="18"/>
      <c r="AP13" s="18"/>
      <c r="AQ13" s="18"/>
      <c r="AR13" s="16"/>
      <c r="BE13" s="27"/>
      <c r="BS13" s="13" t="s">
        <v>6</v>
      </c>
    </row>
    <row r="14" spans="2:71" ht="12">
      <c r="B14" s="17"/>
      <c r="C14" s="18"/>
      <c r="D14" s="18"/>
      <c r="E14" s="31" t="s">
        <v>37</v>
      </c>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28" t="s">
        <v>34</v>
      </c>
      <c r="AL14" s="18"/>
      <c r="AM14" s="18"/>
      <c r="AN14" s="31" t="s">
        <v>37</v>
      </c>
      <c r="AO14" s="18"/>
      <c r="AP14" s="18"/>
      <c r="AQ14" s="18"/>
      <c r="AR14" s="16"/>
      <c r="BE14" s="27"/>
      <c r="BS14" s="13" t="s">
        <v>6</v>
      </c>
    </row>
    <row r="15" spans="2:71" s="1" customFormat="1" ht="6.95" customHeight="1">
      <c r="B15" s="17"/>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6"/>
      <c r="BE15" s="27"/>
      <c r="BS15" s="13" t="s">
        <v>4</v>
      </c>
    </row>
    <row r="16" spans="2:71" s="1" customFormat="1" ht="12" customHeight="1">
      <c r="B16" s="17"/>
      <c r="C16" s="18"/>
      <c r="D16" s="28" t="s">
        <v>38</v>
      </c>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28" t="s">
        <v>31</v>
      </c>
      <c r="AL16" s="18"/>
      <c r="AM16" s="18"/>
      <c r="AN16" s="23" t="s">
        <v>39</v>
      </c>
      <c r="AO16" s="18"/>
      <c r="AP16" s="18"/>
      <c r="AQ16" s="18"/>
      <c r="AR16" s="16"/>
      <c r="BE16" s="27"/>
      <c r="BS16" s="13" t="s">
        <v>4</v>
      </c>
    </row>
    <row r="17" spans="2:71" s="1" customFormat="1" ht="18.45" customHeight="1">
      <c r="B17" s="17"/>
      <c r="C17" s="18"/>
      <c r="D17" s="18"/>
      <c r="E17" s="23" t="s">
        <v>40</v>
      </c>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28" t="s">
        <v>34</v>
      </c>
      <c r="AL17" s="18"/>
      <c r="AM17" s="18"/>
      <c r="AN17" s="23" t="s">
        <v>39</v>
      </c>
      <c r="AO17" s="18"/>
      <c r="AP17" s="18"/>
      <c r="AQ17" s="18"/>
      <c r="AR17" s="16"/>
      <c r="BE17" s="27"/>
      <c r="BS17" s="13" t="s">
        <v>41</v>
      </c>
    </row>
    <row r="18" spans="2:71" s="1" customFormat="1" ht="6.95" customHeight="1">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6"/>
      <c r="BE18" s="27"/>
      <c r="BS18" s="13" t="s">
        <v>6</v>
      </c>
    </row>
    <row r="19" spans="2:71" s="1" customFormat="1" ht="12" customHeight="1">
      <c r="B19" s="17"/>
      <c r="C19" s="18"/>
      <c r="D19" s="28" t="s">
        <v>42</v>
      </c>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28" t="s">
        <v>31</v>
      </c>
      <c r="AL19" s="18"/>
      <c r="AM19" s="18"/>
      <c r="AN19" s="23" t="s">
        <v>39</v>
      </c>
      <c r="AO19" s="18"/>
      <c r="AP19" s="18"/>
      <c r="AQ19" s="18"/>
      <c r="AR19" s="16"/>
      <c r="BE19" s="27"/>
      <c r="BS19" s="13" t="s">
        <v>6</v>
      </c>
    </row>
    <row r="20" spans="2:71" s="1" customFormat="1" ht="18.45" customHeight="1">
      <c r="B20" s="17"/>
      <c r="C20" s="18"/>
      <c r="D20" s="18"/>
      <c r="E20" s="23" t="s">
        <v>43</v>
      </c>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28" t="s">
        <v>34</v>
      </c>
      <c r="AL20" s="18"/>
      <c r="AM20" s="18"/>
      <c r="AN20" s="23" t="s">
        <v>39</v>
      </c>
      <c r="AO20" s="18"/>
      <c r="AP20" s="18"/>
      <c r="AQ20" s="18"/>
      <c r="AR20" s="16"/>
      <c r="BE20" s="27"/>
      <c r="BS20" s="13" t="s">
        <v>41</v>
      </c>
    </row>
    <row r="21" spans="2:57" s="1" customFormat="1" ht="6.95" customHeight="1">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6"/>
      <c r="BE21" s="27"/>
    </row>
    <row r="22" spans="2:57" s="1" customFormat="1" ht="12" customHeight="1">
      <c r="B22" s="17"/>
      <c r="C22" s="18"/>
      <c r="D22" s="28" t="s">
        <v>44</v>
      </c>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6"/>
      <c r="BE22" s="27"/>
    </row>
    <row r="23" spans="2:57" s="1" customFormat="1" ht="179.25" customHeight="1">
      <c r="B23" s="17"/>
      <c r="C23" s="18"/>
      <c r="D23" s="18"/>
      <c r="E23" s="33" t="s">
        <v>45</v>
      </c>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18"/>
      <c r="AP23" s="18"/>
      <c r="AQ23" s="18"/>
      <c r="AR23" s="16"/>
      <c r="BE23" s="27"/>
    </row>
    <row r="24" spans="2:57" s="1" customFormat="1" ht="6.95" customHeight="1">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6"/>
      <c r="BE24" s="27"/>
    </row>
    <row r="25" spans="2:57" s="1" customFormat="1" ht="6.95" customHeight="1">
      <c r="B25" s="17"/>
      <c r="C25" s="18"/>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18"/>
      <c r="AQ25" s="18"/>
      <c r="AR25" s="16"/>
      <c r="BE25" s="27"/>
    </row>
    <row r="26" spans="1:57" s="2" customFormat="1" ht="25.9" customHeight="1">
      <c r="A26" s="35"/>
      <c r="B26" s="36"/>
      <c r="C26" s="37"/>
      <c r="D26" s="38" t="s">
        <v>46</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40">
        <f>ROUND(AG54,2)</f>
        <v>0</v>
      </c>
      <c r="AL26" s="39"/>
      <c r="AM26" s="39"/>
      <c r="AN26" s="39"/>
      <c r="AO26" s="39"/>
      <c r="AP26" s="37"/>
      <c r="AQ26" s="37"/>
      <c r="AR26" s="41"/>
      <c r="BE26" s="27"/>
    </row>
    <row r="27" spans="1:57"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1"/>
      <c r="BE27" s="27"/>
    </row>
    <row r="28" spans="1:57" s="2" customFormat="1" ht="12">
      <c r="A28" s="35"/>
      <c r="B28" s="36"/>
      <c r="C28" s="37"/>
      <c r="D28" s="37"/>
      <c r="E28" s="37"/>
      <c r="F28" s="37"/>
      <c r="G28" s="37"/>
      <c r="H28" s="37"/>
      <c r="I28" s="37"/>
      <c r="J28" s="37"/>
      <c r="K28" s="37"/>
      <c r="L28" s="42" t="s">
        <v>47</v>
      </c>
      <c r="M28" s="42"/>
      <c r="N28" s="42"/>
      <c r="O28" s="42"/>
      <c r="P28" s="42"/>
      <c r="Q28" s="37"/>
      <c r="R28" s="37"/>
      <c r="S28" s="37"/>
      <c r="T28" s="37"/>
      <c r="U28" s="37"/>
      <c r="V28" s="37"/>
      <c r="W28" s="42" t="s">
        <v>48</v>
      </c>
      <c r="X28" s="42"/>
      <c r="Y28" s="42"/>
      <c r="Z28" s="42"/>
      <c r="AA28" s="42"/>
      <c r="AB28" s="42"/>
      <c r="AC28" s="42"/>
      <c r="AD28" s="42"/>
      <c r="AE28" s="42"/>
      <c r="AF28" s="37"/>
      <c r="AG28" s="37"/>
      <c r="AH28" s="37"/>
      <c r="AI28" s="37"/>
      <c r="AJ28" s="37"/>
      <c r="AK28" s="42" t="s">
        <v>49</v>
      </c>
      <c r="AL28" s="42"/>
      <c r="AM28" s="42"/>
      <c r="AN28" s="42"/>
      <c r="AO28" s="42"/>
      <c r="AP28" s="37"/>
      <c r="AQ28" s="37"/>
      <c r="AR28" s="41"/>
      <c r="BE28" s="27"/>
    </row>
    <row r="29" spans="1:57" s="3" customFormat="1" ht="14.4" customHeight="1" hidden="1">
      <c r="A29" s="3"/>
      <c r="B29" s="43"/>
      <c r="C29" s="44"/>
      <c r="D29" s="28" t="s">
        <v>50</v>
      </c>
      <c r="E29" s="44"/>
      <c r="F29" s="28" t="s">
        <v>51</v>
      </c>
      <c r="G29" s="44"/>
      <c r="H29" s="44"/>
      <c r="I29" s="44"/>
      <c r="J29" s="44"/>
      <c r="K29" s="44"/>
      <c r="L29" s="45">
        <v>0.21</v>
      </c>
      <c r="M29" s="44"/>
      <c r="N29" s="44"/>
      <c r="O29" s="44"/>
      <c r="P29" s="44"/>
      <c r="Q29" s="44"/>
      <c r="R29" s="44"/>
      <c r="S29" s="44"/>
      <c r="T29" s="44"/>
      <c r="U29" s="44"/>
      <c r="V29" s="44"/>
      <c r="W29" s="46">
        <f>ROUND(AZ54,2)</f>
        <v>0</v>
      </c>
      <c r="X29" s="44"/>
      <c r="Y29" s="44"/>
      <c r="Z29" s="44"/>
      <c r="AA29" s="44"/>
      <c r="AB29" s="44"/>
      <c r="AC29" s="44"/>
      <c r="AD29" s="44"/>
      <c r="AE29" s="44"/>
      <c r="AF29" s="44"/>
      <c r="AG29" s="44"/>
      <c r="AH29" s="44"/>
      <c r="AI29" s="44"/>
      <c r="AJ29" s="44"/>
      <c r="AK29" s="46">
        <f>ROUND(AV54,2)</f>
        <v>0</v>
      </c>
      <c r="AL29" s="44"/>
      <c r="AM29" s="44"/>
      <c r="AN29" s="44"/>
      <c r="AO29" s="44"/>
      <c r="AP29" s="44"/>
      <c r="AQ29" s="44"/>
      <c r="AR29" s="47"/>
      <c r="BE29" s="48"/>
    </row>
    <row r="30" spans="1:57" s="3" customFormat="1" ht="14.4" customHeight="1" hidden="1">
      <c r="A30" s="3"/>
      <c r="B30" s="43"/>
      <c r="C30" s="44"/>
      <c r="D30" s="44"/>
      <c r="E30" s="44"/>
      <c r="F30" s="28" t="s">
        <v>52</v>
      </c>
      <c r="G30" s="44"/>
      <c r="H30" s="44"/>
      <c r="I30" s="44"/>
      <c r="J30" s="44"/>
      <c r="K30" s="44"/>
      <c r="L30" s="45">
        <v>0.15</v>
      </c>
      <c r="M30" s="44"/>
      <c r="N30" s="44"/>
      <c r="O30" s="44"/>
      <c r="P30" s="44"/>
      <c r="Q30" s="44"/>
      <c r="R30" s="44"/>
      <c r="S30" s="44"/>
      <c r="T30" s="44"/>
      <c r="U30" s="44"/>
      <c r="V30" s="44"/>
      <c r="W30" s="46">
        <f>ROUND(BA54,2)</f>
        <v>0</v>
      </c>
      <c r="X30" s="44"/>
      <c r="Y30" s="44"/>
      <c r="Z30" s="44"/>
      <c r="AA30" s="44"/>
      <c r="AB30" s="44"/>
      <c r="AC30" s="44"/>
      <c r="AD30" s="44"/>
      <c r="AE30" s="44"/>
      <c r="AF30" s="44"/>
      <c r="AG30" s="44"/>
      <c r="AH30" s="44"/>
      <c r="AI30" s="44"/>
      <c r="AJ30" s="44"/>
      <c r="AK30" s="46">
        <f>ROUND(AW54,2)</f>
        <v>0</v>
      </c>
      <c r="AL30" s="44"/>
      <c r="AM30" s="44"/>
      <c r="AN30" s="44"/>
      <c r="AO30" s="44"/>
      <c r="AP30" s="44"/>
      <c r="AQ30" s="44"/>
      <c r="AR30" s="47"/>
      <c r="BE30" s="48"/>
    </row>
    <row r="31" spans="1:57" s="3" customFormat="1" ht="14.4" customHeight="1">
      <c r="A31" s="3"/>
      <c r="B31" s="43"/>
      <c r="C31" s="44"/>
      <c r="D31" s="49" t="s">
        <v>50</v>
      </c>
      <c r="E31" s="44"/>
      <c r="F31" s="28" t="s">
        <v>53</v>
      </c>
      <c r="G31" s="44"/>
      <c r="H31" s="44"/>
      <c r="I31" s="44"/>
      <c r="J31" s="44"/>
      <c r="K31" s="44"/>
      <c r="L31" s="45">
        <v>0.21</v>
      </c>
      <c r="M31" s="44"/>
      <c r="N31" s="44"/>
      <c r="O31" s="44"/>
      <c r="P31" s="44"/>
      <c r="Q31" s="44"/>
      <c r="R31" s="44"/>
      <c r="S31" s="44"/>
      <c r="T31" s="44"/>
      <c r="U31" s="44"/>
      <c r="V31" s="44"/>
      <c r="W31" s="46">
        <f>ROUND(BB54,2)</f>
        <v>0</v>
      </c>
      <c r="X31" s="44"/>
      <c r="Y31" s="44"/>
      <c r="Z31" s="44"/>
      <c r="AA31" s="44"/>
      <c r="AB31" s="44"/>
      <c r="AC31" s="44"/>
      <c r="AD31" s="44"/>
      <c r="AE31" s="44"/>
      <c r="AF31" s="44"/>
      <c r="AG31" s="44"/>
      <c r="AH31" s="44"/>
      <c r="AI31" s="44"/>
      <c r="AJ31" s="44"/>
      <c r="AK31" s="46">
        <v>0</v>
      </c>
      <c r="AL31" s="44"/>
      <c r="AM31" s="44"/>
      <c r="AN31" s="44"/>
      <c r="AO31" s="44"/>
      <c r="AP31" s="44"/>
      <c r="AQ31" s="44"/>
      <c r="AR31" s="47"/>
      <c r="BE31" s="48"/>
    </row>
    <row r="32" spans="1:57" s="3" customFormat="1" ht="14.4" customHeight="1">
      <c r="A32" s="3"/>
      <c r="B32" s="43"/>
      <c r="C32" s="44"/>
      <c r="D32" s="44"/>
      <c r="E32" s="44"/>
      <c r="F32" s="28" t="s">
        <v>54</v>
      </c>
      <c r="G32" s="44"/>
      <c r="H32" s="44"/>
      <c r="I32" s="44"/>
      <c r="J32" s="44"/>
      <c r="K32" s="44"/>
      <c r="L32" s="45">
        <v>0.15</v>
      </c>
      <c r="M32" s="44"/>
      <c r="N32" s="44"/>
      <c r="O32" s="44"/>
      <c r="P32" s="44"/>
      <c r="Q32" s="44"/>
      <c r="R32" s="44"/>
      <c r="S32" s="44"/>
      <c r="T32" s="44"/>
      <c r="U32" s="44"/>
      <c r="V32" s="44"/>
      <c r="W32" s="46">
        <f>ROUND(BC54,2)</f>
        <v>0</v>
      </c>
      <c r="X32" s="44"/>
      <c r="Y32" s="44"/>
      <c r="Z32" s="44"/>
      <c r="AA32" s="44"/>
      <c r="AB32" s="44"/>
      <c r="AC32" s="44"/>
      <c r="AD32" s="44"/>
      <c r="AE32" s="44"/>
      <c r="AF32" s="44"/>
      <c r="AG32" s="44"/>
      <c r="AH32" s="44"/>
      <c r="AI32" s="44"/>
      <c r="AJ32" s="44"/>
      <c r="AK32" s="46">
        <v>0</v>
      </c>
      <c r="AL32" s="44"/>
      <c r="AM32" s="44"/>
      <c r="AN32" s="44"/>
      <c r="AO32" s="44"/>
      <c r="AP32" s="44"/>
      <c r="AQ32" s="44"/>
      <c r="AR32" s="47"/>
      <c r="BE32" s="48"/>
    </row>
    <row r="33" spans="1:57" s="3" customFormat="1" ht="14.4" customHeight="1" hidden="1">
      <c r="A33" s="3"/>
      <c r="B33" s="43"/>
      <c r="C33" s="44"/>
      <c r="D33" s="44"/>
      <c r="E33" s="44"/>
      <c r="F33" s="28" t="s">
        <v>55</v>
      </c>
      <c r="G33" s="44"/>
      <c r="H33" s="44"/>
      <c r="I33" s="44"/>
      <c r="J33" s="44"/>
      <c r="K33" s="44"/>
      <c r="L33" s="45">
        <v>0</v>
      </c>
      <c r="M33" s="44"/>
      <c r="N33" s="44"/>
      <c r="O33" s="44"/>
      <c r="P33" s="44"/>
      <c r="Q33" s="44"/>
      <c r="R33" s="44"/>
      <c r="S33" s="44"/>
      <c r="T33" s="44"/>
      <c r="U33" s="44"/>
      <c r="V33" s="44"/>
      <c r="W33" s="46">
        <f>ROUND(BD54,2)</f>
        <v>0</v>
      </c>
      <c r="X33" s="44"/>
      <c r="Y33" s="44"/>
      <c r="Z33" s="44"/>
      <c r="AA33" s="44"/>
      <c r="AB33" s="44"/>
      <c r="AC33" s="44"/>
      <c r="AD33" s="44"/>
      <c r="AE33" s="44"/>
      <c r="AF33" s="44"/>
      <c r="AG33" s="44"/>
      <c r="AH33" s="44"/>
      <c r="AI33" s="44"/>
      <c r="AJ33" s="44"/>
      <c r="AK33" s="46">
        <v>0</v>
      </c>
      <c r="AL33" s="44"/>
      <c r="AM33" s="44"/>
      <c r="AN33" s="44"/>
      <c r="AO33" s="44"/>
      <c r="AP33" s="44"/>
      <c r="AQ33" s="44"/>
      <c r="AR33" s="47"/>
      <c r="BE33" s="3"/>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1"/>
      <c r="BE34" s="35"/>
    </row>
    <row r="35" spans="1:57" s="2" customFormat="1" ht="25.9" customHeight="1">
      <c r="A35" s="35"/>
      <c r="B35" s="36"/>
      <c r="C35" s="50"/>
      <c r="D35" s="51" t="s">
        <v>56</v>
      </c>
      <c r="E35" s="52"/>
      <c r="F35" s="52"/>
      <c r="G35" s="52"/>
      <c r="H35" s="52"/>
      <c r="I35" s="52"/>
      <c r="J35" s="52"/>
      <c r="K35" s="52"/>
      <c r="L35" s="52"/>
      <c r="M35" s="52"/>
      <c r="N35" s="52"/>
      <c r="O35" s="52"/>
      <c r="P35" s="52"/>
      <c r="Q35" s="52"/>
      <c r="R35" s="52"/>
      <c r="S35" s="52"/>
      <c r="T35" s="53" t="s">
        <v>57</v>
      </c>
      <c r="U35" s="52"/>
      <c r="V35" s="52"/>
      <c r="W35" s="52"/>
      <c r="X35" s="54" t="s">
        <v>58</v>
      </c>
      <c r="Y35" s="52"/>
      <c r="Z35" s="52"/>
      <c r="AA35" s="52"/>
      <c r="AB35" s="52"/>
      <c r="AC35" s="52"/>
      <c r="AD35" s="52"/>
      <c r="AE35" s="52"/>
      <c r="AF35" s="52"/>
      <c r="AG35" s="52"/>
      <c r="AH35" s="52"/>
      <c r="AI35" s="52"/>
      <c r="AJ35" s="52"/>
      <c r="AK35" s="55">
        <f>SUM(AK26:AK33)</f>
        <v>0</v>
      </c>
      <c r="AL35" s="52"/>
      <c r="AM35" s="52"/>
      <c r="AN35" s="52"/>
      <c r="AO35" s="56"/>
      <c r="AP35" s="50"/>
      <c r="AQ35" s="50"/>
      <c r="AR35" s="41"/>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1"/>
      <c r="BE36" s="35"/>
    </row>
    <row r="37" spans="1:57" s="2" customFormat="1" ht="6.95" customHeight="1">
      <c r="A37" s="35"/>
      <c r="B37" s="57"/>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41"/>
      <c r="BE37" s="35"/>
    </row>
    <row r="41" spans="1:57" s="2" customFormat="1" ht="6.95" customHeight="1">
      <c r="A41" s="35"/>
      <c r="B41" s="59"/>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41"/>
      <c r="BE41" s="35"/>
    </row>
    <row r="42" spans="1:57" s="2" customFormat="1" ht="24.95" customHeight="1">
      <c r="A42" s="35"/>
      <c r="B42" s="36"/>
      <c r="C42" s="19" t="s">
        <v>59</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41"/>
      <c r="BE42" s="35"/>
    </row>
    <row r="43" spans="1:57" s="2" customFormat="1" ht="6.95" customHeight="1">
      <c r="A43" s="35"/>
      <c r="B43" s="36"/>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41"/>
      <c r="BE43" s="35"/>
    </row>
    <row r="44" spans="1:57" s="4" customFormat="1" ht="12" customHeight="1">
      <c r="A44" s="4"/>
      <c r="B44" s="61"/>
      <c r="C44" s="28" t="s">
        <v>13</v>
      </c>
      <c r="D44" s="62"/>
      <c r="E44" s="62"/>
      <c r="F44" s="62"/>
      <c r="G44" s="62"/>
      <c r="H44" s="62"/>
      <c r="I44" s="62"/>
      <c r="J44" s="62"/>
      <c r="K44" s="62"/>
      <c r="L44" s="62" t="str">
        <f>K5</f>
        <v>650220006-zm_1</v>
      </c>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3"/>
      <c r="BE44" s="4"/>
    </row>
    <row r="45" spans="1:57" s="5" customFormat="1" ht="36.95" customHeight="1">
      <c r="A45" s="5"/>
      <c r="B45" s="64"/>
      <c r="C45" s="65" t="s">
        <v>16</v>
      </c>
      <c r="D45" s="66"/>
      <c r="E45" s="66"/>
      <c r="F45" s="66"/>
      <c r="G45" s="66"/>
      <c r="H45" s="66"/>
      <c r="I45" s="66"/>
      <c r="J45" s="66"/>
      <c r="K45" s="66"/>
      <c r="L45" s="67" t="str">
        <f>K6</f>
        <v>Oprava geometrických parametrů koleje 2023 u ST Most - změna 1</v>
      </c>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8"/>
      <c r="BE45" s="5"/>
    </row>
    <row r="46" spans="1:57" s="2" customFormat="1" ht="6.95" customHeight="1">
      <c r="A46" s="35"/>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41"/>
      <c r="BE46" s="35"/>
    </row>
    <row r="47" spans="1:57" s="2" customFormat="1" ht="12" customHeight="1">
      <c r="A47" s="35"/>
      <c r="B47" s="36"/>
      <c r="C47" s="28" t="s">
        <v>22</v>
      </c>
      <c r="D47" s="37"/>
      <c r="E47" s="37"/>
      <c r="F47" s="37"/>
      <c r="G47" s="37"/>
      <c r="H47" s="37"/>
      <c r="I47" s="37"/>
      <c r="J47" s="37"/>
      <c r="K47" s="37"/>
      <c r="L47" s="69" t="str">
        <f>IF(K8="","",K8)</f>
        <v>SŽ s.o., OŘ UNL, ST Most</v>
      </c>
      <c r="M47" s="37"/>
      <c r="N47" s="37"/>
      <c r="O47" s="37"/>
      <c r="P47" s="37"/>
      <c r="Q47" s="37"/>
      <c r="R47" s="37"/>
      <c r="S47" s="37"/>
      <c r="T47" s="37"/>
      <c r="U47" s="37"/>
      <c r="V47" s="37"/>
      <c r="W47" s="37"/>
      <c r="X47" s="37"/>
      <c r="Y47" s="37"/>
      <c r="Z47" s="37"/>
      <c r="AA47" s="37"/>
      <c r="AB47" s="37"/>
      <c r="AC47" s="37"/>
      <c r="AD47" s="37"/>
      <c r="AE47" s="37"/>
      <c r="AF47" s="37"/>
      <c r="AG47" s="37"/>
      <c r="AH47" s="37"/>
      <c r="AI47" s="28" t="s">
        <v>24</v>
      </c>
      <c r="AJ47" s="37"/>
      <c r="AK47" s="37"/>
      <c r="AL47" s="37"/>
      <c r="AM47" s="70" t="str">
        <f>IF(AN8="","",AN8)</f>
        <v>13. 1. 2023</v>
      </c>
      <c r="AN47" s="70"/>
      <c r="AO47" s="37"/>
      <c r="AP47" s="37"/>
      <c r="AQ47" s="37"/>
      <c r="AR47" s="41"/>
      <c r="BE47" s="35"/>
    </row>
    <row r="48" spans="1:57" s="2" customFormat="1" ht="6.95" customHeight="1">
      <c r="A48" s="35"/>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41"/>
      <c r="BE48" s="35"/>
    </row>
    <row r="49" spans="1:57" s="2" customFormat="1" ht="15.15" customHeight="1">
      <c r="A49" s="35"/>
      <c r="B49" s="36"/>
      <c r="C49" s="28" t="s">
        <v>30</v>
      </c>
      <c r="D49" s="37"/>
      <c r="E49" s="37"/>
      <c r="F49" s="37"/>
      <c r="G49" s="37"/>
      <c r="H49" s="37"/>
      <c r="I49" s="37"/>
      <c r="J49" s="37"/>
      <c r="K49" s="37"/>
      <c r="L49" s="62" t="str">
        <f>IF(E11="","",E11)</f>
        <v>Správa železnic s.o.</v>
      </c>
      <c r="M49" s="37"/>
      <c r="N49" s="37"/>
      <c r="O49" s="37"/>
      <c r="P49" s="37"/>
      <c r="Q49" s="37"/>
      <c r="R49" s="37"/>
      <c r="S49" s="37"/>
      <c r="T49" s="37"/>
      <c r="U49" s="37"/>
      <c r="V49" s="37"/>
      <c r="W49" s="37"/>
      <c r="X49" s="37"/>
      <c r="Y49" s="37"/>
      <c r="Z49" s="37"/>
      <c r="AA49" s="37"/>
      <c r="AB49" s="37"/>
      <c r="AC49" s="37"/>
      <c r="AD49" s="37"/>
      <c r="AE49" s="37"/>
      <c r="AF49" s="37"/>
      <c r="AG49" s="37"/>
      <c r="AH49" s="37"/>
      <c r="AI49" s="28" t="s">
        <v>38</v>
      </c>
      <c r="AJ49" s="37"/>
      <c r="AK49" s="37"/>
      <c r="AL49" s="37"/>
      <c r="AM49" s="71" t="str">
        <f>IF(E17="","",E17)</f>
        <v xml:space="preserve"> </v>
      </c>
      <c r="AN49" s="62"/>
      <c r="AO49" s="62"/>
      <c r="AP49" s="62"/>
      <c r="AQ49" s="37"/>
      <c r="AR49" s="41"/>
      <c r="AS49" s="72" t="s">
        <v>60</v>
      </c>
      <c r="AT49" s="73"/>
      <c r="AU49" s="74"/>
      <c r="AV49" s="74"/>
      <c r="AW49" s="74"/>
      <c r="AX49" s="74"/>
      <c r="AY49" s="74"/>
      <c r="AZ49" s="74"/>
      <c r="BA49" s="74"/>
      <c r="BB49" s="74"/>
      <c r="BC49" s="74"/>
      <c r="BD49" s="75"/>
      <c r="BE49" s="35"/>
    </row>
    <row r="50" spans="1:57" s="2" customFormat="1" ht="25.65" customHeight="1">
      <c r="A50" s="35"/>
      <c r="B50" s="36"/>
      <c r="C50" s="28" t="s">
        <v>36</v>
      </c>
      <c r="D50" s="37"/>
      <c r="E50" s="37"/>
      <c r="F50" s="37"/>
      <c r="G50" s="37"/>
      <c r="H50" s="37"/>
      <c r="I50" s="37"/>
      <c r="J50" s="37"/>
      <c r="K50" s="37"/>
      <c r="L50" s="62" t="str">
        <f>IF(E14="Vyplň údaj","",E14)</f>
        <v/>
      </c>
      <c r="M50" s="37"/>
      <c r="N50" s="37"/>
      <c r="O50" s="37"/>
      <c r="P50" s="37"/>
      <c r="Q50" s="37"/>
      <c r="R50" s="37"/>
      <c r="S50" s="37"/>
      <c r="T50" s="37"/>
      <c r="U50" s="37"/>
      <c r="V50" s="37"/>
      <c r="W50" s="37"/>
      <c r="X50" s="37"/>
      <c r="Y50" s="37"/>
      <c r="Z50" s="37"/>
      <c r="AA50" s="37"/>
      <c r="AB50" s="37"/>
      <c r="AC50" s="37"/>
      <c r="AD50" s="37"/>
      <c r="AE50" s="37"/>
      <c r="AF50" s="37"/>
      <c r="AG50" s="37"/>
      <c r="AH50" s="37"/>
      <c r="AI50" s="28" t="s">
        <v>42</v>
      </c>
      <c r="AJ50" s="37"/>
      <c r="AK50" s="37"/>
      <c r="AL50" s="37"/>
      <c r="AM50" s="71" t="str">
        <f>IF(E20="","",E20)</f>
        <v>Ing.Horák Jiří, 602155923, horak@spravazeleznic.cz</v>
      </c>
      <c r="AN50" s="62"/>
      <c r="AO50" s="62"/>
      <c r="AP50" s="62"/>
      <c r="AQ50" s="37"/>
      <c r="AR50" s="41"/>
      <c r="AS50" s="76"/>
      <c r="AT50" s="77"/>
      <c r="AU50" s="78"/>
      <c r="AV50" s="78"/>
      <c r="AW50" s="78"/>
      <c r="AX50" s="78"/>
      <c r="AY50" s="78"/>
      <c r="AZ50" s="78"/>
      <c r="BA50" s="78"/>
      <c r="BB50" s="78"/>
      <c r="BC50" s="78"/>
      <c r="BD50" s="79"/>
      <c r="BE50" s="35"/>
    </row>
    <row r="51" spans="1:57" s="2" customFormat="1" ht="10.8" customHeight="1">
      <c r="A51" s="35"/>
      <c r="B51" s="36"/>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41"/>
      <c r="AS51" s="80"/>
      <c r="AT51" s="81"/>
      <c r="AU51" s="82"/>
      <c r="AV51" s="82"/>
      <c r="AW51" s="82"/>
      <c r="AX51" s="82"/>
      <c r="AY51" s="82"/>
      <c r="AZ51" s="82"/>
      <c r="BA51" s="82"/>
      <c r="BB51" s="82"/>
      <c r="BC51" s="82"/>
      <c r="BD51" s="83"/>
      <c r="BE51" s="35"/>
    </row>
    <row r="52" spans="1:57" s="2" customFormat="1" ht="29.25" customHeight="1">
      <c r="A52" s="35"/>
      <c r="B52" s="36"/>
      <c r="C52" s="84" t="s">
        <v>61</v>
      </c>
      <c r="D52" s="85"/>
      <c r="E52" s="85"/>
      <c r="F52" s="85"/>
      <c r="G52" s="85"/>
      <c r="H52" s="86"/>
      <c r="I52" s="87" t="s">
        <v>62</v>
      </c>
      <c r="J52" s="85"/>
      <c r="K52" s="85"/>
      <c r="L52" s="85"/>
      <c r="M52" s="85"/>
      <c r="N52" s="85"/>
      <c r="O52" s="85"/>
      <c r="P52" s="85"/>
      <c r="Q52" s="85"/>
      <c r="R52" s="85"/>
      <c r="S52" s="85"/>
      <c r="T52" s="85"/>
      <c r="U52" s="85"/>
      <c r="V52" s="85"/>
      <c r="W52" s="85"/>
      <c r="X52" s="85"/>
      <c r="Y52" s="85"/>
      <c r="Z52" s="85"/>
      <c r="AA52" s="85"/>
      <c r="AB52" s="85"/>
      <c r="AC52" s="85"/>
      <c r="AD52" s="85"/>
      <c r="AE52" s="85"/>
      <c r="AF52" s="85"/>
      <c r="AG52" s="88" t="s">
        <v>63</v>
      </c>
      <c r="AH52" s="85"/>
      <c r="AI52" s="85"/>
      <c r="AJ52" s="85"/>
      <c r="AK52" s="85"/>
      <c r="AL52" s="85"/>
      <c r="AM52" s="85"/>
      <c r="AN52" s="87" t="s">
        <v>64</v>
      </c>
      <c r="AO52" s="85"/>
      <c r="AP52" s="85"/>
      <c r="AQ52" s="89" t="s">
        <v>65</v>
      </c>
      <c r="AR52" s="41"/>
      <c r="AS52" s="90" t="s">
        <v>66</v>
      </c>
      <c r="AT52" s="91" t="s">
        <v>67</v>
      </c>
      <c r="AU52" s="91" t="s">
        <v>68</v>
      </c>
      <c r="AV52" s="91" t="s">
        <v>69</v>
      </c>
      <c r="AW52" s="91" t="s">
        <v>70</v>
      </c>
      <c r="AX52" s="91" t="s">
        <v>71</v>
      </c>
      <c r="AY52" s="91" t="s">
        <v>72</v>
      </c>
      <c r="AZ52" s="91" t="s">
        <v>73</v>
      </c>
      <c r="BA52" s="91" t="s">
        <v>74</v>
      </c>
      <c r="BB52" s="91" t="s">
        <v>75</v>
      </c>
      <c r="BC52" s="91" t="s">
        <v>76</v>
      </c>
      <c r="BD52" s="92" t="s">
        <v>77</v>
      </c>
      <c r="BE52" s="35"/>
    </row>
    <row r="53" spans="1:57" s="2" customFormat="1" ht="10.8" customHeight="1">
      <c r="A53" s="35"/>
      <c r="B53" s="36"/>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41"/>
      <c r="AS53" s="93"/>
      <c r="AT53" s="94"/>
      <c r="AU53" s="94"/>
      <c r="AV53" s="94"/>
      <c r="AW53" s="94"/>
      <c r="AX53" s="94"/>
      <c r="AY53" s="94"/>
      <c r="AZ53" s="94"/>
      <c r="BA53" s="94"/>
      <c r="BB53" s="94"/>
      <c r="BC53" s="94"/>
      <c r="BD53" s="95"/>
      <c r="BE53" s="35"/>
    </row>
    <row r="54" spans="1:90" s="6" customFormat="1" ht="32.4" customHeight="1">
      <c r="A54" s="6"/>
      <c r="B54" s="96"/>
      <c r="C54" s="97" t="s">
        <v>78</v>
      </c>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9">
        <f>ROUND(AG55+AG57,2)</f>
        <v>0</v>
      </c>
      <c r="AH54" s="99"/>
      <c r="AI54" s="99"/>
      <c r="AJ54" s="99"/>
      <c r="AK54" s="99"/>
      <c r="AL54" s="99"/>
      <c r="AM54" s="99"/>
      <c r="AN54" s="100">
        <f>SUM(AG54,AT54)</f>
        <v>0</v>
      </c>
      <c r="AO54" s="100"/>
      <c r="AP54" s="100"/>
      <c r="AQ54" s="101" t="s">
        <v>39</v>
      </c>
      <c r="AR54" s="102"/>
      <c r="AS54" s="103">
        <f>ROUND(AS55+AS57,2)</f>
        <v>0</v>
      </c>
      <c r="AT54" s="104">
        <f>ROUND(SUM(AV54:AW54),2)</f>
        <v>0</v>
      </c>
      <c r="AU54" s="105">
        <f>ROUND(AU55+AU57,5)</f>
        <v>0</v>
      </c>
      <c r="AV54" s="104">
        <f>ROUND(AZ54*L29,2)</f>
        <v>0</v>
      </c>
      <c r="AW54" s="104">
        <f>ROUND(BA54*L30,2)</f>
        <v>0</v>
      </c>
      <c r="AX54" s="104">
        <f>ROUND(BB54*L29,2)</f>
        <v>0</v>
      </c>
      <c r="AY54" s="104">
        <f>ROUND(BC54*L30,2)</f>
        <v>0</v>
      </c>
      <c r="AZ54" s="104">
        <f>ROUND(AZ55+AZ57,2)</f>
        <v>0</v>
      </c>
      <c r="BA54" s="104">
        <f>ROUND(BA55+BA57,2)</f>
        <v>0</v>
      </c>
      <c r="BB54" s="104">
        <f>ROUND(BB55+BB57,2)</f>
        <v>0</v>
      </c>
      <c r="BC54" s="104">
        <f>ROUND(BC55+BC57,2)</f>
        <v>0</v>
      </c>
      <c r="BD54" s="106">
        <f>ROUND(BD55+BD57,2)</f>
        <v>0</v>
      </c>
      <c r="BE54" s="6"/>
      <c r="BS54" s="107" t="s">
        <v>79</v>
      </c>
      <c r="BT54" s="107" t="s">
        <v>80</v>
      </c>
      <c r="BU54" s="108" t="s">
        <v>81</v>
      </c>
      <c r="BV54" s="107" t="s">
        <v>82</v>
      </c>
      <c r="BW54" s="107" t="s">
        <v>5</v>
      </c>
      <c r="BX54" s="107" t="s">
        <v>83</v>
      </c>
      <c r="CL54" s="107" t="s">
        <v>19</v>
      </c>
    </row>
    <row r="55" spans="1:91" s="7" customFormat="1" ht="24.75" customHeight="1">
      <c r="A55" s="7"/>
      <c r="B55" s="109"/>
      <c r="C55" s="110"/>
      <c r="D55" s="111" t="s">
        <v>84</v>
      </c>
      <c r="E55" s="111"/>
      <c r="F55" s="111"/>
      <c r="G55" s="111"/>
      <c r="H55" s="111"/>
      <c r="I55" s="112"/>
      <c r="J55" s="111" t="s">
        <v>85</v>
      </c>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3">
        <f>ROUND(AG56,2)</f>
        <v>0</v>
      </c>
      <c r="AH55" s="112"/>
      <c r="AI55" s="112"/>
      <c r="AJ55" s="112"/>
      <c r="AK55" s="112"/>
      <c r="AL55" s="112"/>
      <c r="AM55" s="112"/>
      <c r="AN55" s="114">
        <f>SUM(AG55,AT55)</f>
        <v>0</v>
      </c>
      <c r="AO55" s="112"/>
      <c r="AP55" s="112"/>
      <c r="AQ55" s="115" t="s">
        <v>86</v>
      </c>
      <c r="AR55" s="116"/>
      <c r="AS55" s="117">
        <f>ROUND(AS56,2)</f>
        <v>0</v>
      </c>
      <c r="AT55" s="118">
        <f>ROUND(SUM(AV55:AW55),2)</f>
        <v>0</v>
      </c>
      <c r="AU55" s="119">
        <f>ROUND(AU56,5)</f>
        <v>0</v>
      </c>
      <c r="AV55" s="118">
        <f>ROUND(AZ55*L29,2)</f>
        <v>0</v>
      </c>
      <c r="AW55" s="118">
        <f>ROUND(BA55*L30,2)</f>
        <v>0</v>
      </c>
      <c r="AX55" s="118">
        <f>ROUND(BB55*L29,2)</f>
        <v>0</v>
      </c>
      <c r="AY55" s="118">
        <f>ROUND(BC55*L30,2)</f>
        <v>0</v>
      </c>
      <c r="AZ55" s="118">
        <f>ROUND(AZ56,2)</f>
        <v>0</v>
      </c>
      <c r="BA55" s="118">
        <f>ROUND(BA56,2)</f>
        <v>0</v>
      </c>
      <c r="BB55" s="118">
        <f>ROUND(BB56,2)</f>
        <v>0</v>
      </c>
      <c r="BC55" s="118">
        <f>ROUND(BC56,2)</f>
        <v>0</v>
      </c>
      <c r="BD55" s="120">
        <f>ROUND(BD56,2)</f>
        <v>0</v>
      </c>
      <c r="BE55" s="7"/>
      <c r="BS55" s="121" t="s">
        <v>79</v>
      </c>
      <c r="BT55" s="121" t="s">
        <v>87</v>
      </c>
      <c r="BU55" s="121" t="s">
        <v>81</v>
      </c>
      <c r="BV55" s="121" t="s">
        <v>82</v>
      </c>
      <c r="BW55" s="121" t="s">
        <v>88</v>
      </c>
      <c r="BX55" s="121" t="s">
        <v>5</v>
      </c>
      <c r="CL55" s="121" t="s">
        <v>39</v>
      </c>
      <c r="CM55" s="121" t="s">
        <v>89</v>
      </c>
    </row>
    <row r="56" spans="1:90" s="4" customFormat="1" ht="23.25" customHeight="1">
      <c r="A56" s="122" t="s">
        <v>90</v>
      </c>
      <c r="B56" s="61"/>
      <c r="C56" s="123"/>
      <c r="D56" s="123"/>
      <c r="E56" s="124" t="s">
        <v>91</v>
      </c>
      <c r="F56" s="124"/>
      <c r="G56" s="124"/>
      <c r="H56" s="124"/>
      <c r="I56" s="124"/>
      <c r="J56" s="123"/>
      <c r="K56" s="124" t="s">
        <v>92</v>
      </c>
      <c r="L56" s="124"/>
      <c r="M56" s="124"/>
      <c r="N56" s="124"/>
      <c r="O56" s="124"/>
      <c r="P56" s="124"/>
      <c r="Q56" s="124"/>
      <c r="R56" s="124"/>
      <c r="S56" s="124"/>
      <c r="T56" s="124"/>
      <c r="U56" s="124"/>
      <c r="V56" s="124"/>
      <c r="W56" s="124"/>
      <c r="X56" s="124"/>
      <c r="Y56" s="124"/>
      <c r="Z56" s="124"/>
      <c r="AA56" s="124"/>
      <c r="AB56" s="124"/>
      <c r="AC56" s="124"/>
      <c r="AD56" s="124"/>
      <c r="AE56" s="124"/>
      <c r="AF56" s="124"/>
      <c r="AG56" s="125">
        <f>'Č11-zm_1 - GPK ST Most 20...'!J32</f>
        <v>0</v>
      </c>
      <c r="AH56" s="123"/>
      <c r="AI56" s="123"/>
      <c r="AJ56" s="123"/>
      <c r="AK56" s="123"/>
      <c r="AL56" s="123"/>
      <c r="AM56" s="123"/>
      <c r="AN56" s="125">
        <f>SUM(AG56,AT56)</f>
        <v>0</v>
      </c>
      <c r="AO56" s="123"/>
      <c r="AP56" s="123"/>
      <c r="AQ56" s="126" t="s">
        <v>93</v>
      </c>
      <c r="AR56" s="63"/>
      <c r="AS56" s="127">
        <v>0</v>
      </c>
      <c r="AT56" s="128">
        <f>ROUND(SUM(AV56:AW56),2)</f>
        <v>0</v>
      </c>
      <c r="AU56" s="129">
        <f>'Č11-zm_1 - GPK ST Most 20...'!P85</f>
        <v>0</v>
      </c>
      <c r="AV56" s="128">
        <f>'Č11-zm_1 - GPK ST Most 20...'!J35</f>
        <v>0</v>
      </c>
      <c r="AW56" s="128">
        <f>'Č11-zm_1 - GPK ST Most 20...'!J36</f>
        <v>0</v>
      </c>
      <c r="AX56" s="128">
        <f>'Č11-zm_1 - GPK ST Most 20...'!J37</f>
        <v>0</v>
      </c>
      <c r="AY56" s="128">
        <f>'Č11-zm_1 - GPK ST Most 20...'!J38</f>
        <v>0</v>
      </c>
      <c r="AZ56" s="128">
        <f>'Č11-zm_1 - GPK ST Most 20...'!F35</f>
        <v>0</v>
      </c>
      <c r="BA56" s="128">
        <f>'Č11-zm_1 - GPK ST Most 20...'!F36</f>
        <v>0</v>
      </c>
      <c r="BB56" s="128">
        <f>'Č11-zm_1 - GPK ST Most 20...'!F37</f>
        <v>0</v>
      </c>
      <c r="BC56" s="128">
        <f>'Č11-zm_1 - GPK ST Most 20...'!F38</f>
        <v>0</v>
      </c>
      <c r="BD56" s="130">
        <f>'Č11-zm_1 - GPK ST Most 20...'!F39</f>
        <v>0</v>
      </c>
      <c r="BE56" s="4"/>
      <c r="BT56" s="131" t="s">
        <v>89</v>
      </c>
      <c r="BV56" s="131" t="s">
        <v>82</v>
      </c>
      <c r="BW56" s="131" t="s">
        <v>94</v>
      </c>
      <c r="BX56" s="131" t="s">
        <v>88</v>
      </c>
      <c r="CL56" s="131" t="s">
        <v>19</v>
      </c>
    </row>
    <row r="57" spans="1:91" s="7" customFormat="1" ht="16.5" customHeight="1">
      <c r="A57" s="7"/>
      <c r="B57" s="109"/>
      <c r="C57" s="110"/>
      <c r="D57" s="111" t="s">
        <v>95</v>
      </c>
      <c r="E57" s="111"/>
      <c r="F57" s="111"/>
      <c r="G57" s="111"/>
      <c r="H57" s="111"/>
      <c r="I57" s="112"/>
      <c r="J57" s="111" t="s">
        <v>96</v>
      </c>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3">
        <f>ROUND(AG58,2)</f>
        <v>0</v>
      </c>
      <c r="AH57" s="112"/>
      <c r="AI57" s="112"/>
      <c r="AJ57" s="112"/>
      <c r="AK57" s="112"/>
      <c r="AL57" s="112"/>
      <c r="AM57" s="112"/>
      <c r="AN57" s="114">
        <f>SUM(AG57,AT57)</f>
        <v>0</v>
      </c>
      <c r="AO57" s="112"/>
      <c r="AP57" s="112"/>
      <c r="AQ57" s="115" t="s">
        <v>86</v>
      </c>
      <c r="AR57" s="116"/>
      <c r="AS57" s="117">
        <f>ROUND(AS58,2)</f>
        <v>0</v>
      </c>
      <c r="AT57" s="118">
        <f>ROUND(SUM(AV57:AW57),2)</f>
        <v>0</v>
      </c>
      <c r="AU57" s="119">
        <f>ROUND(AU58,5)</f>
        <v>0</v>
      </c>
      <c r="AV57" s="118">
        <f>ROUND(AZ57*L29,2)</f>
        <v>0</v>
      </c>
      <c r="AW57" s="118">
        <f>ROUND(BA57*L30,2)</f>
        <v>0</v>
      </c>
      <c r="AX57" s="118">
        <f>ROUND(BB57*L29,2)</f>
        <v>0</v>
      </c>
      <c r="AY57" s="118">
        <f>ROUND(BC57*L30,2)</f>
        <v>0</v>
      </c>
      <c r="AZ57" s="118">
        <f>ROUND(AZ58,2)</f>
        <v>0</v>
      </c>
      <c r="BA57" s="118">
        <f>ROUND(BA58,2)</f>
        <v>0</v>
      </c>
      <c r="BB57" s="118">
        <f>ROUND(BB58,2)</f>
        <v>0</v>
      </c>
      <c r="BC57" s="118">
        <f>ROUND(BC58,2)</f>
        <v>0</v>
      </c>
      <c r="BD57" s="120">
        <f>ROUND(BD58,2)</f>
        <v>0</v>
      </c>
      <c r="BE57" s="7"/>
      <c r="BS57" s="121" t="s">
        <v>79</v>
      </c>
      <c r="BT57" s="121" t="s">
        <v>87</v>
      </c>
      <c r="BU57" s="121" t="s">
        <v>81</v>
      </c>
      <c r="BV57" s="121" t="s">
        <v>82</v>
      </c>
      <c r="BW57" s="121" t="s">
        <v>97</v>
      </c>
      <c r="BX57" s="121" t="s">
        <v>5</v>
      </c>
      <c r="CL57" s="121" t="s">
        <v>39</v>
      </c>
      <c r="CM57" s="121" t="s">
        <v>89</v>
      </c>
    </row>
    <row r="58" spans="1:90" s="4" customFormat="1" ht="16.5" customHeight="1">
      <c r="A58" s="122" t="s">
        <v>90</v>
      </c>
      <c r="B58" s="61"/>
      <c r="C58" s="123"/>
      <c r="D58" s="123"/>
      <c r="E58" s="124" t="s">
        <v>98</v>
      </c>
      <c r="F58" s="124"/>
      <c r="G58" s="124"/>
      <c r="H58" s="124"/>
      <c r="I58" s="124"/>
      <c r="J58" s="123"/>
      <c r="K58" s="124" t="s">
        <v>99</v>
      </c>
      <c r="L58" s="124"/>
      <c r="M58" s="124"/>
      <c r="N58" s="124"/>
      <c r="O58" s="124"/>
      <c r="P58" s="124"/>
      <c r="Q58" s="124"/>
      <c r="R58" s="124"/>
      <c r="S58" s="124"/>
      <c r="T58" s="124"/>
      <c r="U58" s="124"/>
      <c r="V58" s="124"/>
      <c r="W58" s="124"/>
      <c r="X58" s="124"/>
      <c r="Y58" s="124"/>
      <c r="Z58" s="124"/>
      <c r="AA58" s="124"/>
      <c r="AB58" s="124"/>
      <c r="AC58" s="124"/>
      <c r="AD58" s="124"/>
      <c r="AE58" s="124"/>
      <c r="AF58" s="124"/>
      <c r="AG58" s="125">
        <f>'Č21 - VRN'!J32</f>
        <v>0</v>
      </c>
      <c r="AH58" s="123"/>
      <c r="AI58" s="123"/>
      <c r="AJ58" s="123"/>
      <c r="AK58" s="123"/>
      <c r="AL58" s="123"/>
      <c r="AM58" s="123"/>
      <c r="AN58" s="125">
        <f>SUM(AG58,AT58)</f>
        <v>0</v>
      </c>
      <c r="AO58" s="123"/>
      <c r="AP58" s="123"/>
      <c r="AQ58" s="126" t="s">
        <v>93</v>
      </c>
      <c r="AR58" s="63"/>
      <c r="AS58" s="132">
        <v>0</v>
      </c>
      <c r="AT58" s="133">
        <f>ROUND(SUM(AV58:AW58),2)</f>
        <v>0</v>
      </c>
      <c r="AU58" s="134">
        <f>'Č21 - VRN'!P86</f>
        <v>0</v>
      </c>
      <c r="AV58" s="133">
        <f>'Č21 - VRN'!J35</f>
        <v>0</v>
      </c>
      <c r="AW58" s="133">
        <f>'Č21 - VRN'!J36</f>
        <v>0</v>
      </c>
      <c r="AX58" s="133">
        <f>'Č21 - VRN'!J37</f>
        <v>0</v>
      </c>
      <c r="AY58" s="133">
        <f>'Č21 - VRN'!J38</f>
        <v>0</v>
      </c>
      <c r="AZ58" s="133">
        <f>'Č21 - VRN'!F35</f>
        <v>0</v>
      </c>
      <c r="BA58" s="133">
        <f>'Č21 - VRN'!F36</f>
        <v>0</v>
      </c>
      <c r="BB58" s="133">
        <f>'Č21 - VRN'!F37</f>
        <v>0</v>
      </c>
      <c r="BC58" s="133">
        <f>'Č21 - VRN'!F38</f>
        <v>0</v>
      </c>
      <c r="BD58" s="135">
        <f>'Č21 - VRN'!F39</f>
        <v>0</v>
      </c>
      <c r="BE58" s="4"/>
      <c r="BT58" s="131" t="s">
        <v>89</v>
      </c>
      <c r="BV58" s="131" t="s">
        <v>82</v>
      </c>
      <c r="BW58" s="131" t="s">
        <v>100</v>
      </c>
      <c r="BX58" s="131" t="s">
        <v>97</v>
      </c>
      <c r="CL58" s="131" t="s">
        <v>39</v>
      </c>
    </row>
    <row r="59" spans="1:57" s="2" customFormat="1" ht="30" customHeight="1">
      <c r="A59" s="35"/>
      <c r="B59" s="36"/>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41"/>
      <c r="AS59" s="35"/>
      <c r="AT59" s="35"/>
      <c r="AU59" s="35"/>
      <c r="AV59" s="35"/>
      <c r="AW59" s="35"/>
      <c r="AX59" s="35"/>
      <c r="AY59" s="35"/>
      <c r="AZ59" s="35"/>
      <c r="BA59" s="35"/>
      <c r="BB59" s="35"/>
      <c r="BC59" s="35"/>
      <c r="BD59" s="35"/>
      <c r="BE59" s="35"/>
    </row>
    <row r="60" spans="1:57" s="2" customFormat="1" ht="6.95" customHeight="1">
      <c r="A60" s="35"/>
      <c r="B60" s="57"/>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41"/>
      <c r="AS60" s="35"/>
      <c r="AT60" s="35"/>
      <c r="AU60" s="35"/>
      <c r="AV60" s="35"/>
      <c r="AW60" s="35"/>
      <c r="AX60" s="35"/>
      <c r="AY60" s="35"/>
      <c r="AZ60" s="35"/>
      <c r="BA60" s="35"/>
      <c r="BB60" s="35"/>
      <c r="BC60" s="35"/>
      <c r="BD60" s="35"/>
      <c r="BE60" s="35"/>
    </row>
  </sheetData>
  <sheetProtection password="CDD6" sheet="1" objects="1" scenarios="1" formatColumns="0" formatRows="0"/>
  <mergeCells count="54">
    <mergeCell ref="L45:AJ45"/>
    <mergeCell ref="AM47:AN47"/>
    <mergeCell ref="AM49:AP49"/>
    <mergeCell ref="AS49:AT51"/>
    <mergeCell ref="AM50:AP50"/>
    <mergeCell ref="C52:G52"/>
    <mergeCell ref="AG52:AM52"/>
    <mergeCell ref="AN52:AP52"/>
    <mergeCell ref="I52:AF52"/>
    <mergeCell ref="AN55:AP55"/>
    <mergeCell ref="D55:H55"/>
    <mergeCell ref="J55:AF55"/>
    <mergeCell ref="AG55:AM55"/>
    <mergeCell ref="K56:AF56"/>
    <mergeCell ref="AN56:AP56"/>
    <mergeCell ref="AG56:AM56"/>
    <mergeCell ref="E56:I56"/>
    <mergeCell ref="D57:H57"/>
    <mergeCell ref="J57:AF57"/>
    <mergeCell ref="AN57:AP57"/>
    <mergeCell ref="AG57:AM57"/>
    <mergeCell ref="AG58:AM58"/>
    <mergeCell ref="AN58:AP58"/>
    <mergeCell ref="E58:I58"/>
    <mergeCell ref="K58:AF58"/>
    <mergeCell ref="AG54:AM54"/>
    <mergeCell ref="AN54:AP54"/>
    <mergeCell ref="BE5:BE32"/>
    <mergeCell ref="K5:AJ5"/>
    <mergeCell ref="K6:AJ6"/>
    <mergeCell ref="E14:AJ14"/>
    <mergeCell ref="E23:AN23"/>
    <mergeCell ref="AK26:AO26"/>
    <mergeCell ref="L28:P28"/>
    <mergeCell ref="W28:AE28"/>
    <mergeCell ref="AK28:AO28"/>
    <mergeCell ref="AK29:AO29"/>
    <mergeCell ref="W29:AE29"/>
    <mergeCell ref="L29:P29"/>
    <mergeCell ref="AK30:AO30"/>
    <mergeCell ref="W30:AE30"/>
    <mergeCell ref="L30:P30"/>
    <mergeCell ref="W31:AE31"/>
    <mergeCell ref="L31:P31"/>
    <mergeCell ref="AK31:AO31"/>
    <mergeCell ref="L32:P32"/>
    <mergeCell ref="W32:AE32"/>
    <mergeCell ref="AK32:AO32"/>
    <mergeCell ref="L33:P33"/>
    <mergeCell ref="W33:AE33"/>
    <mergeCell ref="AK33:AO33"/>
    <mergeCell ref="AK35:AO35"/>
    <mergeCell ref="X35:AB35"/>
    <mergeCell ref="AR2:BE2"/>
  </mergeCells>
  <hyperlinks>
    <hyperlink ref="A56" location="'Č11-zm_1 - GPK ST Most 20...'!C2" display="/"/>
    <hyperlink ref="A58" location="'Č21 - VR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3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3" t="s">
        <v>94</v>
      </c>
    </row>
    <row r="3" spans="2:46" s="1" customFormat="1" ht="6.95" customHeight="1">
      <c r="B3" s="136"/>
      <c r="C3" s="137"/>
      <c r="D3" s="137"/>
      <c r="E3" s="137"/>
      <c r="F3" s="137"/>
      <c r="G3" s="137"/>
      <c r="H3" s="137"/>
      <c r="I3" s="137"/>
      <c r="J3" s="137"/>
      <c r="K3" s="137"/>
      <c r="L3" s="16"/>
      <c r="AT3" s="13" t="s">
        <v>89</v>
      </c>
    </row>
    <row r="4" spans="2:46" s="1" customFormat="1" ht="24.95" customHeight="1">
      <c r="B4" s="16"/>
      <c r="D4" s="138" t="s">
        <v>101</v>
      </c>
      <c r="L4" s="16"/>
      <c r="M4" s="139" t="s">
        <v>10</v>
      </c>
      <c r="AT4" s="13" t="s">
        <v>41</v>
      </c>
    </row>
    <row r="5" spans="2:12" s="1" customFormat="1" ht="6.95" customHeight="1">
      <c r="B5" s="16"/>
      <c r="L5" s="16"/>
    </row>
    <row r="6" spans="2:12" s="1" customFormat="1" ht="12" customHeight="1">
      <c r="B6" s="16"/>
      <c r="D6" s="140" t="s">
        <v>16</v>
      </c>
      <c r="L6" s="16"/>
    </row>
    <row r="7" spans="2:12" s="1" customFormat="1" ht="26.25" customHeight="1">
      <c r="B7" s="16"/>
      <c r="E7" s="141" t="str">
        <f>'Rekapitulace zakázky'!K6</f>
        <v>Oprava geometrických parametrů koleje 2023 u ST Most - změna 1</v>
      </c>
      <c r="F7" s="140"/>
      <c r="G7" s="140"/>
      <c r="H7" s="140"/>
      <c r="L7" s="16"/>
    </row>
    <row r="8" spans="2:12" s="1" customFormat="1" ht="12" customHeight="1">
      <c r="B8" s="16"/>
      <c r="D8" s="140" t="s">
        <v>102</v>
      </c>
      <c r="L8" s="16"/>
    </row>
    <row r="9" spans="1:31" s="2" customFormat="1" ht="16.5" customHeight="1">
      <c r="A9" s="35"/>
      <c r="B9" s="41"/>
      <c r="C9" s="35"/>
      <c r="D9" s="35"/>
      <c r="E9" s="141" t="s">
        <v>103</v>
      </c>
      <c r="F9" s="35"/>
      <c r="G9" s="35"/>
      <c r="H9" s="35"/>
      <c r="I9" s="35"/>
      <c r="J9" s="35"/>
      <c r="K9" s="35"/>
      <c r="L9" s="142"/>
      <c r="S9" s="35"/>
      <c r="T9" s="35"/>
      <c r="U9" s="35"/>
      <c r="V9" s="35"/>
      <c r="W9" s="35"/>
      <c r="X9" s="35"/>
      <c r="Y9" s="35"/>
      <c r="Z9" s="35"/>
      <c r="AA9" s="35"/>
      <c r="AB9" s="35"/>
      <c r="AC9" s="35"/>
      <c r="AD9" s="35"/>
      <c r="AE9" s="35"/>
    </row>
    <row r="10" spans="1:31" s="2" customFormat="1" ht="12" customHeight="1">
      <c r="A10" s="35"/>
      <c r="B10" s="41"/>
      <c r="C10" s="35"/>
      <c r="D10" s="140" t="s">
        <v>104</v>
      </c>
      <c r="E10" s="35"/>
      <c r="F10" s="35"/>
      <c r="G10" s="35"/>
      <c r="H10" s="35"/>
      <c r="I10" s="35"/>
      <c r="J10" s="35"/>
      <c r="K10" s="35"/>
      <c r="L10" s="142"/>
      <c r="S10" s="35"/>
      <c r="T10" s="35"/>
      <c r="U10" s="35"/>
      <c r="V10" s="35"/>
      <c r="W10" s="35"/>
      <c r="X10" s="35"/>
      <c r="Y10" s="35"/>
      <c r="Z10" s="35"/>
      <c r="AA10" s="35"/>
      <c r="AB10" s="35"/>
      <c r="AC10" s="35"/>
      <c r="AD10" s="35"/>
      <c r="AE10" s="35"/>
    </row>
    <row r="11" spans="1:31" s="2" customFormat="1" ht="16.5" customHeight="1">
      <c r="A11" s="35"/>
      <c r="B11" s="41"/>
      <c r="C11" s="35"/>
      <c r="D11" s="35"/>
      <c r="E11" s="143" t="s">
        <v>105</v>
      </c>
      <c r="F11" s="35"/>
      <c r="G11" s="35"/>
      <c r="H11" s="35"/>
      <c r="I11" s="35"/>
      <c r="J11" s="35"/>
      <c r="K11" s="35"/>
      <c r="L11" s="142"/>
      <c r="S11" s="35"/>
      <c r="T11" s="35"/>
      <c r="U11" s="35"/>
      <c r="V11" s="35"/>
      <c r="W11" s="35"/>
      <c r="X11" s="35"/>
      <c r="Y11" s="35"/>
      <c r="Z11" s="35"/>
      <c r="AA11" s="35"/>
      <c r="AB11" s="35"/>
      <c r="AC11" s="35"/>
      <c r="AD11" s="35"/>
      <c r="AE11" s="35"/>
    </row>
    <row r="12" spans="1:31" s="2" customFormat="1" ht="12">
      <c r="A12" s="35"/>
      <c r="B12" s="41"/>
      <c r="C12" s="35"/>
      <c r="D12" s="35"/>
      <c r="E12" s="35"/>
      <c r="F12" s="35"/>
      <c r="G12" s="35"/>
      <c r="H12" s="35"/>
      <c r="I12" s="35"/>
      <c r="J12" s="35"/>
      <c r="K12" s="35"/>
      <c r="L12" s="142"/>
      <c r="S12" s="35"/>
      <c r="T12" s="35"/>
      <c r="U12" s="35"/>
      <c r="V12" s="35"/>
      <c r="W12" s="35"/>
      <c r="X12" s="35"/>
      <c r="Y12" s="35"/>
      <c r="Z12" s="35"/>
      <c r="AA12" s="35"/>
      <c r="AB12" s="35"/>
      <c r="AC12" s="35"/>
      <c r="AD12" s="35"/>
      <c r="AE12" s="35"/>
    </row>
    <row r="13" spans="1:31" s="2" customFormat="1" ht="12" customHeight="1">
      <c r="A13" s="35"/>
      <c r="B13" s="41"/>
      <c r="C13" s="35"/>
      <c r="D13" s="140" t="s">
        <v>18</v>
      </c>
      <c r="E13" s="35"/>
      <c r="F13" s="131" t="s">
        <v>19</v>
      </c>
      <c r="G13" s="35"/>
      <c r="H13" s="35"/>
      <c r="I13" s="140" t="s">
        <v>20</v>
      </c>
      <c r="J13" s="131" t="s">
        <v>21</v>
      </c>
      <c r="K13" s="35"/>
      <c r="L13" s="142"/>
      <c r="S13" s="35"/>
      <c r="T13" s="35"/>
      <c r="U13" s="35"/>
      <c r="V13" s="35"/>
      <c r="W13" s="35"/>
      <c r="X13" s="35"/>
      <c r="Y13" s="35"/>
      <c r="Z13" s="35"/>
      <c r="AA13" s="35"/>
      <c r="AB13" s="35"/>
      <c r="AC13" s="35"/>
      <c r="AD13" s="35"/>
      <c r="AE13" s="35"/>
    </row>
    <row r="14" spans="1:31" s="2" customFormat="1" ht="12" customHeight="1">
      <c r="A14" s="35"/>
      <c r="B14" s="41"/>
      <c r="C14" s="35"/>
      <c r="D14" s="140" t="s">
        <v>22</v>
      </c>
      <c r="E14" s="35"/>
      <c r="F14" s="131" t="s">
        <v>23</v>
      </c>
      <c r="G14" s="35"/>
      <c r="H14" s="35"/>
      <c r="I14" s="140" t="s">
        <v>24</v>
      </c>
      <c r="J14" s="144" t="str">
        <f>'Rekapitulace zakázky'!AN8</f>
        <v>13. 1. 2023</v>
      </c>
      <c r="K14" s="35"/>
      <c r="L14" s="142"/>
      <c r="S14" s="35"/>
      <c r="T14" s="35"/>
      <c r="U14" s="35"/>
      <c r="V14" s="35"/>
      <c r="W14" s="35"/>
      <c r="X14" s="35"/>
      <c r="Y14" s="35"/>
      <c r="Z14" s="35"/>
      <c r="AA14" s="35"/>
      <c r="AB14" s="35"/>
      <c r="AC14" s="35"/>
      <c r="AD14" s="35"/>
      <c r="AE14" s="35"/>
    </row>
    <row r="15" spans="1:31" s="2" customFormat="1" ht="21.8" customHeight="1">
      <c r="A15" s="35"/>
      <c r="B15" s="41"/>
      <c r="C15" s="35"/>
      <c r="D15" s="145" t="s">
        <v>26</v>
      </c>
      <c r="E15" s="35"/>
      <c r="F15" s="146" t="s">
        <v>27</v>
      </c>
      <c r="G15" s="35"/>
      <c r="H15" s="35"/>
      <c r="I15" s="145" t="s">
        <v>28</v>
      </c>
      <c r="J15" s="146" t="s">
        <v>106</v>
      </c>
      <c r="K15" s="35"/>
      <c r="L15" s="142"/>
      <c r="S15" s="35"/>
      <c r="T15" s="35"/>
      <c r="U15" s="35"/>
      <c r="V15" s="35"/>
      <c r="W15" s="35"/>
      <c r="X15" s="35"/>
      <c r="Y15" s="35"/>
      <c r="Z15" s="35"/>
      <c r="AA15" s="35"/>
      <c r="AB15" s="35"/>
      <c r="AC15" s="35"/>
      <c r="AD15" s="35"/>
      <c r="AE15" s="35"/>
    </row>
    <row r="16" spans="1:31" s="2" customFormat="1" ht="12" customHeight="1">
      <c r="A16" s="35"/>
      <c r="B16" s="41"/>
      <c r="C16" s="35"/>
      <c r="D16" s="140" t="s">
        <v>30</v>
      </c>
      <c r="E16" s="35"/>
      <c r="F16" s="35"/>
      <c r="G16" s="35"/>
      <c r="H16" s="35"/>
      <c r="I16" s="140" t="s">
        <v>31</v>
      </c>
      <c r="J16" s="131" t="s">
        <v>32</v>
      </c>
      <c r="K16" s="35"/>
      <c r="L16" s="142"/>
      <c r="S16" s="35"/>
      <c r="T16" s="35"/>
      <c r="U16" s="35"/>
      <c r="V16" s="35"/>
      <c r="W16" s="35"/>
      <c r="X16" s="35"/>
      <c r="Y16" s="35"/>
      <c r="Z16" s="35"/>
      <c r="AA16" s="35"/>
      <c r="AB16" s="35"/>
      <c r="AC16" s="35"/>
      <c r="AD16" s="35"/>
      <c r="AE16" s="35"/>
    </row>
    <row r="17" spans="1:31" s="2" customFormat="1" ht="18" customHeight="1">
      <c r="A17" s="35"/>
      <c r="B17" s="41"/>
      <c r="C17" s="35"/>
      <c r="D17" s="35"/>
      <c r="E17" s="131" t="s">
        <v>33</v>
      </c>
      <c r="F17" s="35"/>
      <c r="G17" s="35"/>
      <c r="H17" s="35"/>
      <c r="I17" s="140" t="s">
        <v>34</v>
      </c>
      <c r="J17" s="131" t="s">
        <v>35</v>
      </c>
      <c r="K17" s="35"/>
      <c r="L17" s="142"/>
      <c r="S17" s="35"/>
      <c r="T17" s="35"/>
      <c r="U17" s="35"/>
      <c r="V17" s="35"/>
      <c r="W17" s="35"/>
      <c r="X17" s="35"/>
      <c r="Y17" s="35"/>
      <c r="Z17" s="35"/>
      <c r="AA17" s="35"/>
      <c r="AB17" s="35"/>
      <c r="AC17" s="35"/>
      <c r="AD17" s="35"/>
      <c r="AE17" s="35"/>
    </row>
    <row r="18" spans="1:31" s="2" customFormat="1" ht="6.95" customHeight="1">
      <c r="A18" s="35"/>
      <c r="B18" s="41"/>
      <c r="C18" s="35"/>
      <c r="D18" s="35"/>
      <c r="E18" s="35"/>
      <c r="F18" s="35"/>
      <c r="G18" s="35"/>
      <c r="H18" s="35"/>
      <c r="I18" s="35"/>
      <c r="J18" s="35"/>
      <c r="K18" s="35"/>
      <c r="L18" s="142"/>
      <c r="S18" s="35"/>
      <c r="T18" s="35"/>
      <c r="U18" s="35"/>
      <c r="V18" s="35"/>
      <c r="W18" s="35"/>
      <c r="X18" s="35"/>
      <c r="Y18" s="35"/>
      <c r="Z18" s="35"/>
      <c r="AA18" s="35"/>
      <c r="AB18" s="35"/>
      <c r="AC18" s="35"/>
      <c r="AD18" s="35"/>
      <c r="AE18" s="35"/>
    </row>
    <row r="19" spans="1:31" s="2" customFormat="1" ht="12" customHeight="1">
      <c r="A19" s="35"/>
      <c r="B19" s="41"/>
      <c r="C19" s="35"/>
      <c r="D19" s="140" t="s">
        <v>36</v>
      </c>
      <c r="E19" s="35"/>
      <c r="F19" s="35"/>
      <c r="G19" s="35"/>
      <c r="H19" s="35"/>
      <c r="I19" s="140" t="s">
        <v>31</v>
      </c>
      <c r="J19" s="29" t="str">
        <f>'Rekapitulace zakázky'!AN13</f>
        <v>Vyplň údaj</v>
      </c>
      <c r="K19" s="35"/>
      <c r="L19" s="142"/>
      <c r="S19" s="35"/>
      <c r="T19" s="35"/>
      <c r="U19" s="35"/>
      <c r="V19" s="35"/>
      <c r="W19" s="35"/>
      <c r="X19" s="35"/>
      <c r="Y19" s="35"/>
      <c r="Z19" s="35"/>
      <c r="AA19" s="35"/>
      <c r="AB19" s="35"/>
      <c r="AC19" s="35"/>
      <c r="AD19" s="35"/>
      <c r="AE19" s="35"/>
    </row>
    <row r="20" spans="1:31" s="2" customFormat="1" ht="18" customHeight="1">
      <c r="A20" s="35"/>
      <c r="B20" s="41"/>
      <c r="C20" s="35"/>
      <c r="D20" s="35"/>
      <c r="E20" s="29" t="str">
        <f>'Rekapitulace zakázky'!E14</f>
        <v>Vyplň údaj</v>
      </c>
      <c r="F20" s="131"/>
      <c r="G20" s="131"/>
      <c r="H20" s="131"/>
      <c r="I20" s="140" t="s">
        <v>34</v>
      </c>
      <c r="J20" s="29" t="str">
        <f>'Rekapitulace zakázky'!AN14</f>
        <v>Vyplň údaj</v>
      </c>
      <c r="K20" s="35"/>
      <c r="L20" s="142"/>
      <c r="S20" s="35"/>
      <c r="T20" s="35"/>
      <c r="U20" s="35"/>
      <c r="V20" s="35"/>
      <c r="W20" s="35"/>
      <c r="X20" s="35"/>
      <c r="Y20" s="35"/>
      <c r="Z20" s="35"/>
      <c r="AA20" s="35"/>
      <c r="AB20" s="35"/>
      <c r="AC20" s="35"/>
      <c r="AD20" s="35"/>
      <c r="AE20" s="35"/>
    </row>
    <row r="21" spans="1:31" s="2" customFormat="1" ht="6.95" customHeight="1">
      <c r="A21" s="35"/>
      <c r="B21" s="41"/>
      <c r="C21" s="35"/>
      <c r="D21" s="35"/>
      <c r="E21" s="35"/>
      <c r="F21" s="35"/>
      <c r="G21" s="35"/>
      <c r="H21" s="35"/>
      <c r="I21" s="35"/>
      <c r="J21" s="35"/>
      <c r="K21" s="35"/>
      <c r="L21" s="142"/>
      <c r="S21" s="35"/>
      <c r="T21" s="35"/>
      <c r="U21" s="35"/>
      <c r="V21" s="35"/>
      <c r="W21" s="35"/>
      <c r="X21" s="35"/>
      <c r="Y21" s="35"/>
      <c r="Z21" s="35"/>
      <c r="AA21" s="35"/>
      <c r="AB21" s="35"/>
      <c r="AC21" s="35"/>
      <c r="AD21" s="35"/>
      <c r="AE21" s="35"/>
    </row>
    <row r="22" spans="1:31" s="2" customFormat="1" ht="12" customHeight="1">
      <c r="A22" s="35"/>
      <c r="B22" s="41"/>
      <c r="C22" s="35"/>
      <c r="D22" s="140" t="s">
        <v>38</v>
      </c>
      <c r="E22" s="35"/>
      <c r="F22" s="35"/>
      <c r="G22" s="35"/>
      <c r="H22" s="35"/>
      <c r="I22" s="140" t="s">
        <v>31</v>
      </c>
      <c r="J22" s="131" t="str">
        <f>IF('Rekapitulace zakázky'!AN16="","",'Rekapitulace zakázky'!AN16)</f>
        <v/>
      </c>
      <c r="K22" s="35"/>
      <c r="L22" s="142"/>
      <c r="S22" s="35"/>
      <c r="T22" s="35"/>
      <c r="U22" s="35"/>
      <c r="V22" s="35"/>
      <c r="W22" s="35"/>
      <c r="X22" s="35"/>
      <c r="Y22" s="35"/>
      <c r="Z22" s="35"/>
      <c r="AA22" s="35"/>
      <c r="AB22" s="35"/>
      <c r="AC22" s="35"/>
      <c r="AD22" s="35"/>
      <c r="AE22" s="35"/>
    </row>
    <row r="23" spans="1:31" s="2" customFormat="1" ht="18" customHeight="1">
      <c r="A23" s="35"/>
      <c r="B23" s="41"/>
      <c r="C23" s="35"/>
      <c r="D23" s="35"/>
      <c r="E23" s="131" t="str">
        <f>IF('Rekapitulace zakázky'!E17="","",'Rekapitulace zakázky'!E17)</f>
        <v xml:space="preserve"> </v>
      </c>
      <c r="F23" s="35"/>
      <c r="G23" s="35"/>
      <c r="H23" s="35"/>
      <c r="I23" s="140" t="s">
        <v>34</v>
      </c>
      <c r="J23" s="131" t="str">
        <f>IF('Rekapitulace zakázky'!AN17="","",'Rekapitulace zakázky'!AN17)</f>
        <v/>
      </c>
      <c r="K23" s="35"/>
      <c r="L23" s="142"/>
      <c r="S23" s="35"/>
      <c r="T23" s="35"/>
      <c r="U23" s="35"/>
      <c r="V23" s="35"/>
      <c r="W23" s="35"/>
      <c r="X23" s="35"/>
      <c r="Y23" s="35"/>
      <c r="Z23" s="35"/>
      <c r="AA23" s="35"/>
      <c r="AB23" s="35"/>
      <c r="AC23" s="35"/>
      <c r="AD23" s="35"/>
      <c r="AE23" s="35"/>
    </row>
    <row r="24" spans="1:31" s="2" customFormat="1" ht="6.95" customHeight="1">
      <c r="A24" s="35"/>
      <c r="B24" s="41"/>
      <c r="C24" s="35"/>
      <c r="D24" s="35"/>
      <c r="E24" s="35"/>
      <c r="F24" s="35"/>
      <c r="G24" s="35"/>
      <c r="H24" s="35"/>
      <c r="I24" s="35"/>
      <c r="J24" s="35"/>
      <c r="K24" s="35"/>
      <c r="L24" s="142"/>
      <c r="S24" s="35"/>
      <c r="T24" s="35"/>
      <c r="U24" s="35"/>
      <c r="V24" s="35"/>
      <c r="W24" s="35"/>
      <c r="X24" s="35"/>
      <c r="Y24" s="35"/>
      <c r="Z24" s="35"/>
      <c r="AA24" s="35"/>
      <c r="AB24" s="35"/>
      <c r="AC24" s="35"/>
      <c r="AD24" s="35"/>
      <c r="AE24" s="35"/>
    </row>
    <row r="25" spans="1:31" s="2" customFormat="1" ht="12" customHeight="1">
      <c r="A25" s="35"/>
      <c r="B25" s="41"/>
      <c r="C25" s="35"/>
      <c r="D25" s="140" t="s">
        <v>42</v>
      </c>
      <c r="E25" s="35"/>
      <c r="F25" s="35"/>
      <c r="G25" s="35"/>
      <c r="H25" s="35"/>
      <c r="I25" s="140" t="s">
        <v>31</v>
      </c>
      <c r="J25" s="131" t="s">
        <v>39</v>
      </c>
      <c r="K25" s="35"/>
      <c r="L25" s="142"/>
      <c r="S25" s="35"/>
      <c r="T25" s="35"/>
      <c r="U25" s="35"/>
      <c r="V25" s="35"/>
      <c r="W25" s="35"/>
      <c r="X25" s="35"/>
      <c r="Y25" s="35"/>
      <c r="Z25" s="35"/>
      <c r="AA25" s="35"/>
      <c r="AB25" s="35"/>
      <c r="AC25" s="35"/>
      <c r="AD25" s="35"/>
      <c r="AE25" s="35"/>
    </row>
    <row r="26" spans="1:31" s="2" customFormat="1" ht="18" customHeight="1">
      <c r="A26" s="35"/>
      <c r="B26" s="41"/>
      <c r="C26" s="35"/>
      <c r="D26" s="35"/>
      <c r="E26" s="131" t="s">
        <v>43</v>
      </c>
      <c r="F26" s="35"/>
      <c r="G26" s="35"/>
      <c r="H26" s="35"/>
      <c r="I26" s="140" t="s">
        <v>34</v>
      </c>
      <c r="J26" s="131" t="s">
        <v>39</v>
      </c>
      <c r="K26" s="35"/>
      <c r="L26" s="142"/>
      <c r="S26" s="35"/>
      <c r="T26" s="35"/>
      <c r="U26" s="35"/>
      <c r="V26" s="35"/>
      <c r="W26" s="35"/>
      <c r="X26" s="35"/>
      <c r="Y26" s="35"/>
      <c r="Z26" s="35"/>
      <c r="AA26" s="35"/>
      <c r="AB26" s="35"/>
      <c r="AC26" s="35"/>
      <c r="AD26" s="35"/>
      <c r="AE26" s="35"/>
    </row>
    <row r="27" spans="1:31" s="2" customFormat="1" ht="6.95" customHeight="1">
      <c r="A27" s="35"/>
      <c r="B27" s="41"/>
      <c r="C27" s="35"/>
      <c r="D27" s="35"/>
      <c r="E27" s="35"/>
      <c r="F27" s="35"/>
      <c r="G27" s="35"/>
      <c r="H27" s="35"/>
      <c r="I27" s="35"/>
      <c r="J27" s="35"/>
      <c r="K27" s="35"/>
      <c r="L27" s="142"/>
      <c r="S27" s="35"/>
      <c r="T27" s="35"/>
      <c r="U27" s="35"/>
      <c r="V27" s="35"/>
      <c r="W27" s="35"/>
      <c r="X27" s="35"/>
      <c r="Y27" s="35"/>
      <c r="Z27" s="35"/>
      <c r="AA27" s="35"/>
      <c r="AB27" s="35"/>
      <c r="AC27" s="35"/>
      <c r="AD27" s="35"/>
      <c r="AE27" s="35"/>
    </row>
    <row r="28" spans="1:31" s="2" customFormat="1" ht="12" customHeight="1">
      <c r="A28" s="35"/>
      <c r="B28" s="41"/>
      <c r="C28" s="35"/>
      <c r="D28" s="140" t="s">
        <v>44</v>
      </c>
      <c r="E28" s="35"/>
      <c r="F28" s="35"/>
      <c r="G28" s="35"/>
      <c r="H28" s="35"/>
      <c r="I28" s="35"/>
      <c r="J28" s="35"/>
      <c r="K28" s="35"/>
      <c r="L28" s="142"/>
      <c r="S28" s="35"/>
      <c r="T28" s="35"/>
      <c r="U28" s="35"/>
      <c r="V28" s="35"/>
      <c r="W28" s="35"/>
      <c r="X28" s="35"/>
      <c r="Y28" s="35"/>
      <c r="Z28" s="35"/>
      <c r="AA28" s="35"/>
      <c r="AB28" s="35"/>
      <c r="AC28" s="35"/>
      <c r="AD28" s="35"/>
      <c r="AE28" s="35"/>
    </row>
    <row r="29" spans="1:31" s="8" customFormat="1" ht="16.5" customHeight="1">
      <c r="A29" s="147"/>
      <c r="B29" s="148"/>
      <c r="C29" s="147"/>
      <c r="D29" s="147"/>
      <c r="E29" s="149" t="s">
        <v>39</v>
      </c>
      <c r="F29" s="149"/>
      <c r="G29" s="149"/>
      <c r="H29" s="149"/>
      <c r="I29" s="147"/>
      <c r="J29" s="147"/>
      <c r="K29" s="147"/>
      <c r="L29" s="150"/>
      <c r="S29" s="147"/>
      <c r="T29" s="147"/>
      <c r="U29" s="147"/>
      <c r="V29" s="147"/>
      <c r="W29" s="147"/>
      <c r="X29" s="147"/>
      <c r="Y29" s="147"/>
      <c r="Z29" s="147"/>
      <c r="AA29" s="147"/>
      <c r="AB29" s="147"/>
      <c r="AC29" s="147"/>
      <c r="AD29" s="147"/>
      <c r="AE29" s="147"/>
    </row>
    <row r="30" spans="1:31" s="2" customFormat="1" ht="6.95" customHeight="1">
      <c r="A30" s="35"/>
      <c r="B30" s="41"/>
      <c r="C30" s="35"/>
      <c r="D30" s="35"/>
      <c r="E30" s="35"/>
      <c r="F30" s="35"/>
      <c r="G30" s="35"/>
      <c r="H30" s="35"/>
      <c r="I30" s="35"/>
      <c r="J30" s="35"/>
      <c r="K30" s="35"/>
      <c r="L30" s="142"/>
      <c r="S30" s="35"/>
      <c r="T30" s="35"/>
      <c r="U30" s="35"/>
      <c r="V30" s="35"/>
      <c r="W30" s="35"/>
      <c r="X30" s="35"/>
      <c r="Y30" s="35"/>
      <c r="Z30" s="35"/>
      <c r="AA30" s="35"/>
      <c r="AB30" s="35"/>
      <c r="AC30" s="35"/>
      <c r="AD30" s="35"/>
      <c r="AE30" s="35"/>
    </row>
    <row r="31" spans="1:31" s="2" customFormat="1" ht="6.95" customHeight="1">
      <c r="A31" s="35"/>
      <c r="B31" s="41"/>
      <c r="C31" s="35"/>
      <c r="D31" s="151"/>
      <c r="E31" s="151"/>
      <c r="F31" s="151"/>
      <c r="G31" s="151"/>
      <c r="H31" s="151"/>
      <c r="I31" s="151"/>
      <c r="J31" s="151"/>
      <c r="K31" s="151"/>
      <c r="L31" s="142"/>
      <c r="S31" s="35"/>
      <c r="T31" s="35"/>
      <c r="U31" s="35"/>
      <c r="V31" s="35"/>
      <c r="W31" s="35"/>
      <c r="X31" s="35"/>
      <c r="Y31" s="35"/>
      <c r="Z31" s="35"/>
      <c r="AA31" s="35"/>
      <c r="AB31" s="35"/>
      <c r="AC31" s="35"/>
      <c r="AD31" s="35"/>
      <c r="AE31" s="35"/>
    </row>
    <row r="32" spans="1:31" s="2" customFormat="1" ht="25.4" customHeight="1">
      <c r="A32" s="35"/>
      <c r="B32" s="41"/>
      <c r="C32" s="35"/>
      <c r="D32" s="152" t="s">
        <v>46</v>
      </c>
      <c r="E32" s="35"/>
      <c r="F32" s="35"/>
      <c r="G32" s="35"/>
      <c r="H32" s="35"/>
      <c r="I32" s="35"/>
      <c r="J32" s="153">
        <f>ROUND(J85,2)</f>
        <v>0</v>
      </c>
      <c r="K32" s="35"/>
      <c r="L32" s="142"/>
      <c r="S32" s="35"/>
      <c r="T32" s="35"/>
      <c r="U32" s="35"/>
      <c r="V32" s="35"/>
      <c r="W32" s="35"/>
      <c r="X32" s="35"/>
      <c r="Y32" s="35"/>
      <c r="Z32" s="35"/>
      <c r="AA32" s="35"/>
      <c r="AB32" s="35"/>
      <c r="AC32" s="35"/>
      <c r="AD32" s="35"/>
      <c r="AE32" s="35"/>
    </row>
    <row r="33" spans="1:31" s="2" customFormat="1" ht="6.95" customHeight="1">
      <c r="A33" s="35"/>
      <c r="B33" s="41"/>
      <c r="C33" s="35"/>
      <c r="D33" s="151"/>
      <c r="E33" s="151"/>
      <c r="F33" s="151"/>
      <c r="G33" s="151"/>
      <c r="H33" s="151"/>
      <c r="I33" s="151"/>
      <c r="J33" s="151"/>
      <c r="K33" s="151"/>
      <c r="L33" s="142"/>
      <c r="S33" s="35"/>
      <c r="T33" s="35"/>
      <c r="U33" s="35"/>
      <c r="V33" s="35"/>
      <c r="W33" s="35"/>
      <c r="X33" s="35"/>
      <c r="Y33" s="35"/>
      <c r="Z33" s="35"/>
      <c r="AA33" s="35"/>
      <c r="AB33" s="35"/>
      <c r="AC33" s="35"/>
      <c r="AD33" s="35"/>
      <c r="AE33" s="35"/>
    </row>
    <row r="34" spans="1:31" s="2" customFormat="1" ht="14.4" customHeight="1">
      <c r="A34" s="35"/>
      <c r="B34" s="41"/>
      <c r="C34" s="35"/>
      <c r="D34" s="35"/>
      <c r="E34" s="35"/>
      <c r="F34" s="154" t="s">
        <v>48</v>
      </c>
      <c r="G34" s="35"/>
      <c r="H34" s="35"/>
      <c r="I34" s="154" t="s">
        <v>47</v>
      </c>
      <c r="J34" s="154" t="s">
        <v>49</v>
      </c>
      <c r="K34" s="35"/>
      <c r="L34" s="142"/>
      <c r="S34" s="35"/>
      <c r="T34" s="35"/>
      <c r="U34" s="35"/>
      <c r="V34" s="35"/>
      <c r="W34" s="35"/>
      <c r="X34" s="35"/>
      <c r="Y34" s="35"/>
      <c r="Z34" s="35"/>
      <c r="AA34" s="35"/>
      <c r="AB34" s="35"/>
      <c r="AC34" s="35"/>
      <c r="AD34" s="35"/>
      <c r="AE34" s="35"/>
    </row>
    <row r="35" spans="1:31" s="2" customFormat="1" ht="14.4" customHeight="1" hidden="1">
      <c r="A35" s="35"/>
      <c r="B35" s="41"/>
      <c r="C35" s="35"/>
      <c r="D35" s="155" t="s">
        <v>50</v>
      </c>
      <c r="E35" s="140" t="s">
        <v>51</v>
      </c>
      <c r="F35" s="156">
        <f>ROUND((SUM(BE85:BE131)),2)</f>
        <v>0</v>
      </c>
      <c r="G35" s="35"/>
      <c r="H35" s="35"/>
      <c r="I35" s="157">
        <v>0.21</v>
      </c>
      <c r="J35" s="156">
        <f>ROUND(((SUM(BE85:BE131))*I35),2)</f>
        <v>0</v>
      </c>
      <c r="K35" s="35"/>
      <c r="L35" s="142"/>
      <c r="S35" s="35"/>
      <c r="T35" s="35"/>
      <c r="U35" s="35"/>
      <c r="V35" s="35"/>
      <c r="W35" s="35"/>
      <c r="X35" s="35"/>
      <c r="Y35" s="35"/>
      <c r="Z35" s="35"/>
      <c r="AA35" s="35"/>
      <c r="AB35" s="35"/>
      <c r="AC35" s="35"/>
      <c r="AD35" s="35"/>
      <c r="AE35" s="35"/>
    </row>
    <row r="36" spans="1:31" s="2" customFormat="1" ht="14.4" customHeight="1" hidden="1">
      <c r="A36" s="35"/>
      <c r="B36" s="41"/>
      <c r="C36" s="35"/>
      <c r="D36" s="35"/>
      <c r="E36" s="140" t="s">
        <v>52</v>
      </c>
      <c r="F36" s="156">
        <f>ROUND((SUM(BF85:BF131)),2)</f>
        <v>0</v>
      </c>
      <c r="G36" s="35"/>
      <c r="H36" s="35"/>
      <c r="I36" s="157">
        <v>0.15</v>
      </c>
      <c r="J36" s="156">
        <f>ROUND(((SUM(BF85:BF131))*I36),2)</f>
        <v>0</v>
      </c>
      <c r="K36" s="35"/>
      <c r="L36" s="142"/>
      <c r="S36" s="35"/>
      <c r="T36" s="35"/>
      <c r="U36" s="35"/>
      <c r="V36" s="35"/>
      <c r="W36" s="35"/>
      <c r="X36" s="35"/>
      <c r="Y36" s="35"/>
      <c r="Z36" s="35"/>
      <c r="AA36" s="35"/>
      <c r="AB36" s="35"/>
      <c r="AC36" s="35"/>
      <c r="AD36" s="35"/>
      <c r="AE36" s="35"/>
    </row>
    <row r="37" spans="1:31" s="2" customFormat="1" ht="14.4" customHeight="1">
      <c r="A37" s="35"/>
      <c r="B37" s="41"/>
      <c r="C37" s="35"/>
      <c r="D37" s="140" t="s">
        <v>50</v>
      </c>
      <c r="E37" s="140" t="s">
        <v>53</v>
      </c>
      <c r="F37" s="156">
        <f>ROUND((SUM(BG85:BG131)),2)</f>
        <v>0</v>
      </c>
      <c r="G37" s="35"/>
      <c r="H37" s="35"/>
      <c r="I37" s="157">
        <v>0.21</v>
      </c>
      <c r="J37" s="156">
        <f>0</f>
        <v>0</v>
      </c>
      <c r="K37" s="35"/>
      <c r="L37" s="142"/>
      <c r="S37" s="35"/>
      <c r="T37" s="35"/>
      <c r="U37" s="35"/>
      <c r="V37" s="35"/>
      <c r="W37" s="35"/>
      <c r="X37" s="35"/>
      <c r="Y37" s="35"/>
      <c r="Z37" s="35"/>
      <c r="AA37" s="35"/>
      <c r="AB37" s="35"/>
      <c r="AC37" s="35"/>
      <c r="AD37" s="35"/>
      <c r="AE37" s="35"/>
    </row>
    <row r="38" spans="1:31" s="2" customFormat="1" ht="14.4" customHeight="1">
      <c r="A38" s="35"/>
      <c r="B38" s="41"/>
      <c r="C38" s="35"/>
      <c r="D38" s="35"/>
      <c r="E38" s="140" t="s">
        <v>54</v>
      </c>
      <c r="F38" s="156">
        <f>ROUND((SUM(BH85:BH131)),2)</f>
        <v>0</v>
      </c>
      <c r="G38" s="35"/>
      <c r="H38" s="35"/>
      <c r="I38" s="157">
        <v>0.15</v>
      </c>
      <c r="J38" s="156">
        <f>0</f>
        <v>0</v>
      </c>
      <c r="K38" s="35"/>
      <c r="L38" s="142"/>
      <c r="S38" s="35"/>
      <c r="T38" s="35"/>
      <c r="U38" s="35"/>
      <c r="V38" s="35"/>
      <c r="W38" s="35"/>
      <c r="X38" s="35"/>
      <c r="Y38" s="35"/>
      <c r="Z38" s="35"/>
      <c r="AA38" s="35"/>
      <c r="AB38" s="35"/>
      <c r="AC38" s="35"/>
      <c r="AD38" s="35"/>
      <c r="AE38" s="35"/>
    </row>
    <row r="39" spans="1:31" s="2" customFormat="1" ht="14.4" customHeight="1" hidden="1">
      <c r="A39" s="35"/>
      <c r="B39" s="41"/>
      <c r="C39" s="35"/>
      <c r="D39" s="35"/>
      <c r="E39" s="140" t="s">
        <v>55</v>
      </c>
      <c r="F39" s="156">
        <f>ROUND((SUM(BI85:BI131)),2)</f>
        <v>0</v>
      </c>
      <c r="G39" s="35"/>
      <c r="H39" s="35"/>
      <c r="I39" s="157">
        <v>0</v>
      </c>
      <c r="J39" s="156">
        <f>0</f>
        <v>0</v>
      </c>
      <c r="K39" s="35"/>
      <c r="L39" s="142"/>
      <c r="S39" s="35"/>
      <c r="T39" s="35"/>
      <c r="U39" s="35"/>
      <c r="V39" s="35"/>
      <c r="W39" s="35"/>
      <c r="X39" s="35"/>
      <c r="Y39" s="35"/>
      <c r="Z39" s="35"/>
      <c r="AA39" s="35"/>
      <c r="AB39" s="35"/>
      <c r="AC39" s="35"/>
      <c r="AD39" s="35"/>
      <c r="AE39" s="35"/>
    </row>
    <row r="40" spans="1:31" s="2" customFormat="1" ht="6.95" customHeight="1">
      <c r="A40" s="35"/>
      <c r="B40" s="41"/>
      <c r="C40" s="35"/>
      <c r="D40" s="35"/>
      <c r="E40" s="35"/>
      <c r="F40" s="35"/>
      <c r="G40" s="35"/>
      <c r="H40" s="35"/>
      <c r="I40" s="35"/>
      <c r="J40" s="35"/>
      <c r="K40" s="35"/>
      <c r="L40" s="142"/>
      <c r="S40" s="35"/>
      <c r="T40" s="35"/>
      <c r="U40" s="35"/>
      <c r="V40" s="35"/>
      <c r="W40" s="35"/>
      <c r="X40" s="35"/>
      <c r="Y40" s="35"/>
      <c r="Z40" s="35"/>
      <c r="AA40" s="35"/>
      <c r="AB40" s="35"/>
      <c r="AC40" s="35"/>
      <c r="AD40" s="35"/>
      <c r="AE40" s="35"/>
    </row>
    <row r="41" spans="1:31" s="2" customFormat="1" ht="25.4" customHeight="1">
      <c r="A41" s="35"/>
      <c r="B41" s="41"/>
      <c r="C41" s="158"/>
      <c r="D41" s="159" t="s">
        <v>56</v>
      </c>
      <c r="E41" s="160"/>
      <c r="F41" s="160"/>
      <c r="G41" s="161" t="s">
        <v>57</v>
      </c>
      <c r="H41" s="162" t="s">
        <v>58</v>
      </c>
      <c r="I41" s="160"/>
      <c r="J41" s="163">
        <f>SUM(J32:J39)</f>
        <v>0</v>
      </c>
      <c r="K41" s="164"/>
      <c r="L41" s="142"/>
      <c r="S41" s="35"/>
      <c r="T41" s="35"/>
      <c r="U41" s="35"/>
      <c r="V41" s="35"/>
      <c r="W41" s="35"/>
      <c r="X41" s="35"/>
      <c r="Y41" s="35"/>
      <c r="Z41" s="35"/>
      <c r="AA41" s="35"/>
      <c r="AB41" s="35"/>
      <c r="AC41" s="35"/>
      <c r="AD41" s="35"/>
      <c r="AE41" s="35"/>
    </row>
    <row r="42" spans="1:31" s="2" customFormat="1" ht="14.4" customHeight="1">
      <c r="A42" s="35"/>
      <c r="B42" s="165"/>
      <c r="C42" s="166"/>
      <c r="D42" s="166"/>
      <c r="E42" s="166"/>
      <c r="F42" s="166"/>
      <c r="G42" s="166"/>
      <c r="H42" s="166"/>
      <c r="I42" s="166"/>
      <c r="J42" s="166"/>
      <c r="K42" s="166"/>
      <c r="L42" s="142"/>
      <c r="S42" s="35"/>
      <c r="T42" s="35"/>
      <c r="U42" s="35"/>
      <c r="V42" s="35"/>
      <c r="W42" s="35"/>
      <c r="X42" s="35"/>
      <c r="Y42" s="35"/>
      <c r="Z42" s="35"/>
      <c r="AA42" s="35"/>
      <c r="AB42" s="35"/>
      <c r="AC42" s="35"/>
      <c r="AD42" s="35"/>
      <c r="AE42" s="35"/>
    </row>
    <row r="46" spans="1:31" s="2" customFormat="1" ht="6.95" customHeight="1" hidden="1">
      <c r="A46" s="35"/>
      <c r="B46" s="167"/>
      <c r="C46" s="168"/>
      <c r="D46" s="168"/>
      <c r="E46" s="168"/>
      <c r="F46" s="168"/>
      <c r="G46" s="168"/>
      <c r="H46" s="168"/>
      <c r="I46" s="168"/>
      <c r="J46" s="168"/>
      <c r="K46" s="168"/>
      <c r="L46" s="142"/>
      <c r="S46" s="35"/>
      <c r="T46" s="35"/>
      <c r="U46" s="35"/>
      <c r="V46" s="35"/>
      <c r="W46" s="35"/>
      <c r="X46" s="35"/>
      <c r="Y46" s="35"/>
      <c r="Z46" s="35"/>
      <c r="AA46" s="35"/>
      <c r="AB46" s="35"/>
      <c r="AC46" s="35"/>
      <c r="AD46" s="35"/>
      <c r="AE46" s="35"/>
    </row>
    <row r="47" spans="1:31" s="2" customFormat="1" ht="24.95" customHeight="1" hidden="1">
      <c r="A47" s="35"/>
      <c r="B47" s="36"/>
      <c r="C47" s="19" t="s">
        <v>107</v>
      </c>
      <c r="D47" s="37"/>
      <c r="E47" s="37"/>
      <c r="F47" s="37"/>
      <c r="G47" s="37"/>
      <c r="H47" s="37"/>
      <c r="I47" s="37"/>
      <c r="J47" s="37"/>
      <c r="K47" s="37"/>
      <c r="L47" s="142"/>
      <c r="S47" s="35"/>
      <c r="T47" s="35"/>
      <c r="U47" s="35"/>
      <c r="V47" s="35"/>
      <c r="W47" s="35"/>
      <c r="X47" s="35"/>
      <c r="Y47" s="35"/>
      <c r="Z47" s="35"/>
      <c r="AA47" s="35"/>
      <c r="AB47" s="35"/>
      <c r="AC47" s="35"/>
      <c r="AD47" s="35"/>
      <c r="AE47" s="35"/>
    </row>
    <row r="48" spans="1:31" s="2" customFormat="1" ht="6.95" customHeight="1" hidden="1">
      <c r="A48" s="35"/>
      <c r="B48" s="36"/>
      <c r="C48" s="37"/>
      <c r="D48" s="37"/>
      <c r="E48" s="37"/>
      <c r="F48" s="37"/>
      <c r="G48" s="37"/>
      <c r="H48" s="37"/>
      <c r="I48" s="37"/>
      <c r="J48" s="37"/>
      <c r="K48" s="37"/>
      <c r="L48" s="142"/>
      <c r="S48" s="35"/>
      <c r="T48" s="35"/>
      <c r="U48" s="35"/>
      <c r="V48" s="35"/>
      <c r="W48" s="35"/>
      <c r="X48" s="35"/>
      <c r="Y48" s="35"/>
      <c r="Z48" s="35"/>
      <c r="AA48" s="35"/>
      <c r="AB48" s="35"/>
      <c r="AC48" s="35"/>
      <c r="AD48" s="35"/>
      <c r="AE48" s="35"/>
    </row>
    <row r="49" spans="1:31" s="2" customFormat="1" ht="12" customHeight="1" hidden="1">
      <c r="A49" s="35"/>
      <c r="B49" s="36"/>
      <c r="C49" s="28" t="s">
        <v>16</v>
      </c>
      <c r="D49" s="37"/>
      <c r="E49" s="37"/>
      <c r="F49" s="37"/>
      <c r="G49" s="37"/>
      <c r="H49" s="37"/>
      <c r="I49" s="37"/>
      <c r="J49" s="37"/>
      <c r="K49" s="37"/>
      <c r="L49" s="142"/>
      <c r="S49" s="35"/>
      <c r="T49" s="35"/>
      <c r="U49" s="35"/>
      <c r="V49" s="35"/>
      <c r="W49" s="35"/>
      <c r="X49" s="35"/>
      <c r="Y49" s="35"/>
      <c r="Z49" s="35"/>
      <c r="AA49" s="35"/>
      <c r="AB49" s="35"/>
      <c r="AC49" s="35"/>
      <c r="AD49" s="35"/>
      <c r="AE49" s="35"/>
    </row>
    <row r="50" spans="1:31" s="2" customFormat="1" ht="26.25" customHeight="1" hidden="1">
      <c r="A50" s="35"/>
      <c r="B50" s="36"/>
      <c r="C50" s="37"/>
      <c r="D50" s="37"/>
      <c r="E50" s="169" t="str">
        <f>E7</f>
        <v>Oprava geometrických parametrů koleje 2023 u ST Most - změna 1</v>
      </c>
      <c r="F50" s="28"/>
      <c r="G50" s="28"/>
      <c r="H50" s="28"/>
      <c r="I50" s="37"/>
      <c r="J50" s="37"/>
      <c r="K50" s="37"/>
      <c r="L50" s="142"/>
      <c r="S50" s="35"/>
      <c r="T50" s="35"/>
      <c r="U50" s="35"/>
      <c r="V50" s="35"/>
      <c r="W50" s="35"/>
      <c r="X50" s="35"/>
      <c r="Y50" s="35"/>
      <c r="Z50" s="35"/>
      <c r="AA50" s="35"/>
      <c r="AB50" s="35"/>
      <c r="AC50" s="35"/>
      <c r="AD50" s="35"/>
      <c r="AE50" s="35"/>
    </row>
    <row r="51" spans="2:12" s="1" customFormat="1" ht="12" customHeight="1" hidden="1">
      <c r="B51" s="17"/>
      <c r="C51" s="28" t="s">
        <v>102</v>
      </c>
      <c r="D51" s="18"/>
      <c r="E51" s="18"/>
      <c r="F51" s="18"/>
      <c r="G51" s="18"/>
      <c r="H51" s="18"/>
      <c r="I51" s="18"/>
      <c r="J51" s="18"/>
      <c r="K51" s="18"/>
      <c r="L51" s="16"/>
    </row>
    <row r="52" spans="1:31" s="2" customFormat="1" ht="16.5" customHeight="1" hidden="1">
      <c r="A52" s="35"/>
      <c r="B52" s="36"/>
      <c r="C52" s="37"/>
      <c r="D52" s="37"/>
      <c r="E52" s="169" t="s">
        <v>103</v>
      </c>
      <c r="F52" s="37"/>
      <c r="G52" s="37"/>
      <c r="H52" s="37"/>
      <c r="I52" s="37"/>
      <c r="J52" s="37"/>
      <c r="K52" s="37"/>
      <c r="L52" s="142"/>
      <c r="S52" s="35"/>
      <c r="T52" s="35"/>
      <c r="U52" s="35"/>
      <c r="V52" s="35"/>
      <c r="W52" s="35"/>
      <c r="X52" s="35"/>
      <c r="Y52" s="35"/>
      <c r="Z52" s="35"/>
      <c r="AA52" s="35"/>
      <c r="AB52" s="35"/>
      <c r="AC52" s="35"/>
      <c r="AD52" s="35"/>
      <c r="AE52" s="35"/>
    </row>
    <row r="53" spans="1:31" s="2" customFormat="1" ht="12" customHeight="1" hidden="1">
      <c r="A53" s="35"/>
      <c r="B53" s="36"/>
      <c r="C53" s="28" t="s">
        <v>104</v>
      </c>
      <c r="D53" s="37"/>
      <c r="E53" s="37"/>
      <c r="F53" s="37"/>
      <c r="G53" s="37"/>
      <c r="H53" s="37"/>
      <c r="I53" s="37"/>
      <c r="J53" s="37"/>
      <c r="K53" s="37"/>
      <c r="L53" s="142"/>
      <c r="S53" s="35"/>
      <c r="T53" s="35"/>
      <c r="U53" s="35"/>
      <c r="V53" s="35"/>
      <c r="W53" s="35"/>
      <c r="X53" s="35"/>
      <c r="Y53" s="35"/>
      <c r="Z53" s="35"/>
      <c r="AA53" s="35"/>
      <c r="AB53" s="35"/>
      <c r="AC53" s="35"/>
      <c r="AD53" s="35"/>
      <c r="AE53" s="35"/>
    </row>
    <row r="54" spans="1:31" s="2" customFormat="1" ht="16.5" customHeight="1" hidden="1">
      <c r="A54" s="35"/>
      <c r="B54" s="36"/>
      <c r="C54" s="37"/>
      <c r="D54" s="37"/>
      <c r="E54" s="67" t="str">
        <f>E11</f>
        <v>Č11-zm_1 - GPK ST Most 2023 - změna č.1</v>
      </c>
      <c r="F54" s="37"/>
      <c r="G54" s="37"/>
      <c r="H54" s="37"/>
      <c r="I54" s="37"/>
      <c r="J54" s="37"/>
      <c r="K54" s="37"/>
      <c r="L54" s="142"/>
      <c r="S54" s="35"/>
      <c r="T54" s="35"/>
      <c r="U54" s="35"/>
      <c r="V54" s="35"/>
      <c r="W54" s="35"/>
      <c r="X54" s="35"/>
      <c r="Y54" s="35"/>
      <c r="Z54" s="35"/>
      <c r="AA54" s="35"/>
      <c r="AB54" s="35"/>
      <c r="AC54" s="35"/>
      <c r="AD54" s="35"/>
      <c r="AE54" s="35"/>
    </row>
    <row r="55" spans="1:31" s="2" customFormat="1" ht="6.95" customHeight="1" hidden="1">
      <c r="A55" s="35"/>
      <c r="B55" s="36"/>
      <c r="C55" s="37"/>
      <c r="D55" s="37"/>
      <c r="E55" s="37"/>
      <c r="F55" s="37"/>
      <c r="G55" s="37"/>
      <c r="H55" s="37"/>
      <c r="I55" s="37"/>
      <c r="J55" s="37"/>
      <c r="K55" s="37"/>
      <c r="L55" s="142"/>
      <c r="S55" s="35"/>
      <c r="T55" s="35"/>
      <c r="U55" s="35"/>
      <c r="V55" s="35"/>
      <c r="W55" s="35"/>
      <c r="X55" s="35"/>
      <c r="Y55" s="35"/>
      <c r="Z55" s="35"/>
      <c r="AA55" s="35"/>
      <c r="AB55" s="35"/>
      <c r="AC55" s="35"/>
      <c r="AD55" s="35"/>
      <c r="AE55" s="35"/>
    </row>
    <row r="56" spans="1:31" s="2" customFormat="1" ht="12" customHeight="1" hidden="1">
      <c r="A56" s="35"/>
      <c r="B56" s="36"/>
      <c r="C56" s="28" t="s">
        <v>22</v>
      </c>
      <c r="D56" s="37"/>
      <c r="E56" s="37"/>
      <c r="F56" s="23" t="str">
        <f>F14</f>
        <v>SŽ s.o., OŘ UNL, ST Most</v>
      </c>
      <c r="G56" s="37"/>
      <c r="H56" s="37"/>
      <c r="I56" s="28" t="s">
        <v>24</v>
      </c>
      <c r="J56" s="70" t="str">
        <f>IF(J14="","",J14)</f>
        <v>13. 1. 2023</v>
      </c>
      <c r="K56" s="37"/>
      <c r="L56" s="142"/>
      <c r="S56" s="35"/>
      <c r="T56" s="35"/>
      <c r="U56" s="35"/>
      <c r="V56" s="35"/>
      <c r="W56" s="35"/>
      <c r="X56" s="35"/>
      <c r="Y56" s="35"/>
      <c r="Z56" s="35"/>
      <c r="AA56" s="35"/>
      <c r="AB56" s="35"/>
      <c r="AC56" s="35"/>
      <c r="AD56" s="35"/>
      <c r="AE56" s="35"/>
    </row>
    <row r="57" spans="1:31" s="2" customFormat="1" ht="6.95" customHeight="1" hidden="1">
      <c r="A57" s="35"/>
      <c r="B57" s="36"/>
      <c r="C57" s="37"/>
      <c r="D57" s="37"/>
      <c r="E57" s="37"/>
      <c r="F57" s="37"/>
      <c r="G57" s="37"/>
      <c r="H57" s="37"/>
      <c r="I57" s="37"/>
      <c r="J57" s="37"/>
      <c r="K57" s="37"/>
      <c r="L57" s="142"/>
      <c r="S57" s="35"/>
      <c r="T57" s="35"/>
      <c r="U57" s="35"/>
      <c r="V57" s="35"/>
      <c r="W57" s="35"/>
      <c r="X57" s="35"/>
      <c r="Y57" s="35"/>
      <c r="Z57" s="35"/>
      <c r="AA57" s="35"/>
      <c r="AB57" s="35"/>
      <c r="AC57" s="35"/>
      <c r="AD57" s="35"/>
      <c r="AE57" s="35"/>
    </row>
    <row r="58" spans="1:31" s="2" customFormat="1" ht="15.15" customHeight="1" hidden="1">
      <c r="A58" s="35"/>
      <c r="B58" s="36"/>
      <c r="C58" s="28" t="s">
        <v>30</v>
      </c>
      <c r="D58" s="37"/>
      <c r="E58" s="37"/>
      <c r="F58" s="23" t="str">
        <f>E17</f>
        <v>Správa železnic s.o.</v>
      </c>
      <c r="G58" s="37"/>
      <c r="H58" s="37"/>
      <c r="I58" s="28" t="s">
        <v>38</v>
      </c>
      <c r="J58" s="33" t="str">
        <f>E23</f>
        <v xml:space="preserve"> </v>
      </c>
      <c r="K58" s="37"/>
      <c r="L58" s="142"/>
      <c r="S58" s="35"/>
      <c r="T58" s="35"/>
      <c r="U58" s="35"/>
      <c r="V58" s="35"/>
      <c r="W58" s="35"/>
      <c r="X58" s="35"/>
      <c r="Y58" s="35"/>
      <c r="Z58" s="35"/>
      <c r="AA58" s="35"/>
      <c r="AB58" s="35"/>
      <c r="AC58" s="35"/>
      <c r="AD58" s="35"/>
      <c r="AE58" s="35"/>
    </row>
    <row r="59" spans="1:31" s="2" customFormat="1" ht="54.45" customHeight="1" hidden="1">
      <c r="A59" s="35"/>
      <c r="B59" s="36"/>
      <c r="C59" s="28" t="s">
        <v>36</v>
      </c>
      <c r="D59" s="37"/>
      <c r="E59" s="37"/>
      <c r="F59" s="23" t="str">
        <f>IF(E20="","",E20)</f>
        <v>Vyplň údaj</v>
      </c>
      <c r="G59" s="37"/>
      <c r="H59" s="37"/>
      <c r="I59" s="28" t="s">
        <v>42</v>
      </c>
      <c r="J59" s="33" t="str">
        <f>E26</f>
        <v>Ing.Horák Jiří, 602155923, horak@spravazeleznic.cz</v>
      </c>
      <c r="K59" s="37"/>
      <c r="L59" s="142"/>
      <c r="S59" s="35"/>
      <c r="T59" s="35"/>
      <c r="U59" s="35"/>
      <c r="V59" s="35"/>
      <c r="W59" s="35"/>
      <c r="X59" s="35"/>
      <c r="Y59" s="35"/>
      <c r="Z59" s="35"/>
      <c r="AA59" s="35"/>
      <c r="AB59" s="35"/>
      <c r="AC59" s="35"/>
      <c r="AD59" s="35"/>
      <c r="AE59" s="35"/>
    </row>
    <row r="60" spans="1:31" s="2" customFormat="1" ht="10.3" customHeight="1" hidden="1">
      <c r="A60" s="35"/>
      <c r="B60" s="36"/>
      <c r="C60" s="37"/>
      <c r="D60" s="37"/>
      <c r="E60" s="37"/>
      <c r="F60" s="37"/>
      <c r="G60" s="37"/>
      <c r="H60" s="37"/>
      <c r="I60" s="37"/>
      <c r="J60" s="37"/>
      <c r="K60" s="37"/>
      <c r="L60" s="142"/>
      <c r="S60" s="35"/>
      <c r="T60" s="35"/>
      <c r="U60" s="35"/>
      <c r="V60" s="35"/>
      <c r="W60" s="35"/>
      <c r="X60" s="35"/>
      <c r="Y60" s="35"/>
      <c r="Z60" s="35"/>
      <c r="AA60" s="35"/>
      <c r="AB60" s="35"/>
      <c r="AC60" s="35"/>
      <c r="AD60" s="35"/>
      <c r="AE60" s="35"/>
    </row>
    <row r="61" spans="1:31" s="2" customFormat="1" ht="29.25" customHeight="1" hidden="1">
      <c r="A61" s="35"/>
      <c r="B61" s="36"/>
      <c r="C61" s="170" t="s">
        <v>108</v>
      </c>
      <c r="D61" s="171"/>
      <c r="E61" s="171"/>
      <c r="F61" s="171"/>
      <c r="G61" s="171"/>
      <c r="H61" s="171"/>
      <c r="I61" s="171"/>
      <c r="J61" s="172" t="s">
        <v>109</v>
      </c>
      <c r="K61" s="171"/>
      <c r="L61" s="142"/>
      <c r="S61" s="35"/>
      <c r="T61" s="35"/>
      <c r="U61" s="35"/>
      <c r="V61" s="35"/>
      <c r="W61" s="35"/>
      <c r="X61" s="35"/>
      <c r="Y61" s="35"/>
      <c r="Z61" s="35"/>
      <c r="AA61" s="35"/>
      <c r="AB61" s="35"/>
      <c r="AC61" s="35"/>
      <c r="AD61" s="35"/>
      <c r="AE61" s="35"/>
    </row>
    <row r="62" spans="1:31" s="2" customFormat="1" ht="10.3" customHeight="1" hidden="1">
      <c r="A62" s="35"/>
      <c r="B62" s="36"/>
      <c r="C62" s="37"/>
      <c r="D62" s="37"/>
      <c r="E62" s="37"/>
      <c r="F62" s="37"/>
      <c r="G62" s="37"/>
      <c r="H62" s="37"/>
      <c r="I62" s="37"/>
      <c r="J62" s="37"/>
      <c r="K62" s="37"/>
      <c r="L62" s="142"/>
      <c r="S62" s="35"/>
      <c r="T62" s="35"/>
      <c r="U62" s="35"/>
      <c r="V62" s="35"/>
      <c r="W62" s="35"/>
      <c r="X62" s="35"/>
      <c r="Y62" s="35"/>
      <c r="Z62" s="35"/>
      <c r="AA62" s="35"/>
      <c r="AB62" s="35"/>
      <c r="AC62" s="35"/>
      <c r="AD62" s="35"/>
      <c r="AE62" s="35"/>
    </row>
    <row r="63" spans="1:47" s="2" customFormat="1" ht="22.8" customHeight="1" hidden="1">
      <c r="A63" s="35"/>
      <c r="B63" s="36"/>
      <c r="C63" s="173" t="s">
        <v>78</v>
      </c>
      <c r="D63" s="37"/>
      <c r="E63" s="37"/>
      <c r="F63" s="37"/>
      <c r="G63" s="37"/>
      <c r="H63" s="37"/>
      <c r="I63" s="37"/>
      <c r="J63" s="100">
        <f>J85</f>
        <v>0</v>
      </c>
      <c r="K63" s="37"/>
      <c r="L63" s="142"/>
      <c r="S63" s="35"/>
      <c r="T63" s="35"/>
      <c r="U63" s="35"/>
      <c r="V63" s="35"/>
      <c r="W63" s="35"/>
      <c r="X63" s="35"/>
      <c r="Y63" s="35"/>
      <c r="Z63" s="35"/>
      <c r="AA63" s="35"/>
      <c r="AB63" s="35"/>
      <c r="AC63" s="35"/>
      <c r="AD63" s="35"/>
      <c r="AE63" s="35"/>
      <c r="AU63" s="13" t="s">
        <v>110</v>
      </c>
    </row>
    <row r="64" spans="1:31" s="2" customFormat="1" ht="21.8" customHeight="1" hidden="1">
      <c r="A64" s="35"/>
      <c r="B64" s="36"/>
      <c r="C64" s="37"/>
      <c r="D64" s="37"/>
      <c r="E64" s="37"/>
      <c r="F64" s="37"/>
      <c r="G64" s="37"/>
      <c r="H64" s="37"/>
      <c r="I64" s="37"/>
      <c r="J64" s="37"/>
      <c r="K64" s="37"/>
      <c r="L64" s="142"/>
      <c r="S64" s="35"/>
      <c r="T64" s="35"/>
      <c r="U64" s="35"/>
      <c r="V64" s="35"/>
      <c r="W64" s="35"/>
      <c r="X64" s="35"/>
      <c r="Y64" s="35"/>
      <c r="Z64" s="35"/>
      <c r="AA64" s="35"/>
      <c r="AB64" s="35"/>
      <c r="AC64" s="35"/>
      <c r="AD64" s="35"/>
      <c r="AE64" s="35"/>
    </row>
    <row r="65" spans="1:31" s="2" customFormat="1" ht="6.95" customHeight="1" hidden="1">
      <c r="A65" s="35"/>
      <c r="B65" s="57"/>
      <c r="C65" s="58"/>
      <c r="D65" s="58"/>
      <c r="E65" s="58"/>
      <c r="F65" s="58"/>
      <c r="G65" s="58"/>
      <c r="H65" s="58"/>
      <c r="I65" s="58"/>
      <c r="J65" s="58"/>
      <c r="K65" s="58"/>
      <c r="L65" s="142"/>
      <c r="S65" s="35"/>
      <c r="T65" s="35"/>
      <c r="U65" s="35"/>
      <c r="V65" s="35"/>
      <c r="W65" s="35"/>
      <c r="X65" s="35"/>
      <c r="Y65" s="35"/>
      <c r="Z65" s="35"/>
      <c r="AA65" s="35"/>
      <c r="AB65" s="35"/>
      <c r="AC65" s="35"/>
      <c r="AD65" s="35"/>
      <c r="AE65" s="35"/>
    </row>
    <row r="66" ht="12" hidden="1"/>
    <row r="67" ht="12" hidden="1"/>
    <row r="68" ht="12" hidden="1"/>
    <row r="69" spans="1:31" s="2" customFormat="1" ht="6.95" customHeight="1">
      <c r="A69" s="35"/>
      <c r="B69" s="59"/>
      <c r="C69" s="60"/>
      <c r="D69" s="60"/>
      <c r="E69" s="60"/>
      <c r="F69" s="60"/>
      <c r="G69" s="60"/>
      <c r="H69" s="60"/>
      <c r="I69" s="60"/>
      <c r="J69" s="60"/>
      <c r="K69" s="60"/>
      <c r="L69" s="142"/>
      <c r="S69" s="35"/>
      <c r="T69" s="35"/>
      <c r="U69" s="35"/>
      <c r="V69" s="35"/>
      <c r="W69" s="35"/>
      <c r="X69" s="35"/>
      <c r="Y69" s="35"/>
      <c r="Z69" s="35"/>
      <c r="AA69" s="35"/>
      <c r="AB69" s="35"/>
      <c r="AC69" s="35"/>
      <c r="AD69" s="35"/>
      <c r="AE69" s="35"/>
    </row>
    <row r="70" spans="1:31" s="2" customFormat="1" ht="24.95" customHeight="1">
      <c r="A70" s="35"/>
      <c r="B70" s="36"/>
      <c r="C70" s="19" t="s">
        <v>111</v>
      </c>
      <c r="D70" s="37"/>
      <c r="E70" s="37"/>
      <c r="F70" s="37"/>
      <c r="G70" s="37"/>
      <c r="H70" s="37"/>
      <c r="I70" s="37"/>
      <c r="J70" s="37"/>
      <c r="K70" s="37"/>
      <c r="L70" s="142"/>
      <c r="S70" s="35"/>
      <c r="T70" s="35"/>
      <c r="U70" s="35"/>
      <c r="V70" s="35"/>
      <c r="W70" s="35"/>
      <c r="X70" s="35"/>
      <c r="Y70" s="35"/>
      <c r="Z70" s="35"/>
      <c r="AA70" s="35"/>
      <c r="AB70" s="35"/>
      <c r="AC70" s="35"/>
      <c r="AD70" s="35"/>
      <c r="AE70" s="35"/>
    </row>
    <row r="71" spans="1:31" s="2" customFormat="1" ht="6.95" customHeight="1">
      <c r="A71" s="35"/>
      <c r="B71" s="36"/>
      <c r="C71" s="37"/>
      <c r="D71" s="37"/>
      <c r="E71" s="37"/>
      <c r="F71" s="37"/>
      <c r="G71" s="37"/>
      <c r="H71" s="37"/>
      <c r="I71" s="37"/>
      <c r="J71" s="37"/>
      <c r="K71" s="37"/>
      <c r="L71" s="142"/>
      <c r="S71" s="35"/>
      <c r="T71" s="35"/>
      <c r="U71" s="35"/>
      <c r="V71" s="35"/>
      <c r="W71" s="35"/>
      <c r="X71" s="35"/>
      <c r="Y71" s="35"/>
      <c r="Z71" s="35"/>
      <c r="AA71" s="35"/>
      <c r="AB71" s="35"/>
      <c r="AC71" s="35"/>
      <c r="AD71" s="35"/>
      <c r="AE71" s="35"/>
    </row>
    <row r="72" spans="1:31" s="2" customFormat="1" ht="12" customHeight="1">
      <c r="A72" s="35"/>
      <c r="B72" s="36"/>
      <c r="C72" s="28" t="s">
        <v>16</v>
      </c>
      <c r="D72" s="37"/>
      <c r="E72" s="37"/>
      <c r="F72" s="37"/>
      <c r="G72" s="37"/>
      <c r="H72" s="37"/>
      <c r="I72" s="37"/>
      <c r="J72" s="37"/>
      <c r="K72" s="37"/>
      <c r="L72" s="142"/>
      <c r="S72" s="35"/>
      <c r="T72" s="35"/>
      <c r="U72" s="35"/>
      <c r="V72" s="35"/>
      <c r="W72" s="35"/>
      <c r="X72" s="35"/>
      <c r="Y72" s="35"/>
      <c r="Z72" s="35"/>
      <c r="AA72" s="35"/>
      <c r="AB72" s="35"/>
      <c r="AC72" s="35"/>
      <c r="AD72" s="35"/>
      <c r="AE72" s="35"/>
    </row>
    <row r="73" spans="1:31" s="2" customFormat="1" ht="26.25" customHeight="1">
      <c r="A73" s="35"/>
      <c r="B73" s="36"/>
      <c r="C73" s="37"/>
      <c r="D73" s="37"/>
      <c r="E73" s="169" t="str">
        <f>E7</f>
        <v>Oprava geometrických parametrů koleje 2023 u ST Most - změna 1</v>
      </c>
      <c r="F73" s="28"/>
      <c r="G73" s="28"/>
      <c r="H73" s="28"/>
      <c r="I73" s="37"/>
      <c r="J73" s="37"/>
      <c r="K73" s="37"/>
      <c r="L73" s="142"/>
      <c r="S73" s="35"/>
      <c r="T73" s="35"/>
      <c r="U73" s="35"/>
      <c r="V73" s="35"/>
      <c r="W73" s="35"/>
      <c r="X73" s="35"/>
      <c r="Y73" s="35"/>
      <c r="Z73" s="35"/>
      <c r="AA73" s="35"/>
      <c r="AB73" s="35"/>
      <c r="AC73" s="35"/>
      <c r="AD73" s="35"/>
      <c r="AE73" s="35"/>
    </row>
    <row r="74" spans="2:12" s="1" customFormat="1" ht="12" customHeight="1">
      <c r="B74" s="17"/>
      <c r="C74" s="28" t="s">
        <v>102</v>
      </c>
      <c r="D74" s="18"/>
      <c r="E74" s="18"/>
      <c r="F74" s="18"/>
      <c r="G74" s="18"/>
      <c r="H74" s="18"/>
      <c r="I74" s="18"/>
      <c r="J74" s="18"/>
      <c r="K74" s="18"/>
      <c r="L74" s="16"/>
    </row>
    <row r="75" spans="1:31" s="2" customFormat="1" ht="16.5" customHeight="1">
      <c r="A75" s="35"/>
      <c r="B75" s="36"/>
      <c r="C75" s="37"/>
      <c r="D75" s="37"/>
      <c r="E75" s="169" t="s">
        <v>103</v>
      </c>
      <c r="F75" s="37"/>
      <c r="G75" s="37"/>
      <c r="H75" s="37"/>
      <c r="I75" s="37"/>
      <c r="J75" s="37"/>
      <c r="K75" s="37"/>
      <c r="L75" s="142"/>
      <c r="S75" s="35"/>
      <c r="T75" s="35"/>
      <c r="U75" s="35"/>
      <c r="V75" s="35"/>
      <c r="W75" s="35"/>
      <c r="X75" s="35"/>
      <c r="Y75" s="35"/>
      <c r="Z75" s="35"/>
      <c r="AA75" s="35"/>
      <c r="AB75" s="35"/>
      <c r="AC75" s="35"/>
      <c r="AD75" s="35"/>
      <c r="AE75" s="35"/>
    </row>
    <row r="76" spans="1:31" s="2" customFormat="1" ht="12" customHeight="1">
      <c r="A76" s="35"/>
      <c r="B76" s="36"/>
      <c r="C76" s="28" t="s">
        <v>104</v>
      </c>
      <c r="D76" s="37"/>
      <c r="E76" s="37"/>
      <c r="F76" s="37"/>
      <c r="G76" s="37"/>
      <c r="H76" s="37"/>
      <c r="I76" s="37"/>
      <c r="J76" s="37"/>
      <c r="K76" s="37"/>
      <c r="L76" s="142"/>
      <c r="S76" s="35"/>
      <c r="T76" s="35"/>
      <c r="U76" s="35"/>
      <c r="V76" s="35"/>
      <c r="W76" s="35"/>
      <c r="X76" s="35"/>
      <c r="Y76" s="35"/>
      <c r="Z76" s="35"/>
      <c r="AA76" s="35"/>
      <c r="AB76" s="35"/>
      <c r="AC76" s="35"/>
      <c r="AD76" s="35"/>
      <c r="AE76" s="35"/>
    </row>
    <row r="77" spans="1:31" s="2" customFormat="1" ht="16.5" customHeight="1">
      <c r="A77" s="35"/>
      <c r="B77" s="36"/>
      <c r="C77" s="37"/>
      <c r="D77" s="37"/>
      <c r="E77" s="67" t="str">
        <f>E11</f>
        <v>Č11-zm_1 - GPK ST Most 2023 - změna č.1</v>
      </c>
      <c r="F77" s="37"/>
      <c r="G77" s="37"/>
      <c r="H77" s="37"/>
      <c r="I77" s="37"/>
      <c r="J77" s="37"/>
      <c r="K77" s="37"/>
      <c r="L77" s="142"/>
      <c r="S77" s="35"/>
      <c r="T77" s="35"/>
      <c r="U77" s="35"/>
      <c r="V77" s="35"/>
      <c r="W77" s="35"/>
      <c r="X77" s="35"/>
      <c r="Y77" s="35"/>
      <c r="Z77" s="35"/>
      <c r="AA77" s="35"/>
      <c r="AB77" s="35"/>
      <c r="AC77" s="35"/>
      <c r="AD77" s="35"/>
      <c r="AE77" s="35"/>
    </row>
    <row r="78" spans="1:31" s="2" customFormat="1" ht="6.95" customHeight="1">
      <c r="A78" s="35"/>
      <c r="B78" s="36"/>
      <c r="C78" s="37"/>
      <c r="D78" s="37"/>
      <c r="E78" s="37"/>
      <c r="F78" s="37"/>
      <c r="G78" s="37"/>
      <c r="H78" s="37"/>
      <c r="I78" s="37"/>
      <c r="J78" s="37"/>
      <c r="K78" s="37"/>
      <c r="L78" s="142"/>
      <c r="S78" s="35"/>
      <c r="T78" s="35"/>
      <c r="U78" s="35"/>
      <c r="V78" s="35"/>
      <c r="W78" s="35"/>
      <c r="X78" s="35"/>
      <c r="Y78" s="35"/>
      <c r="Z78" s="35"/>
      <c r="AA78" s="35"/>
      <c r="AB78" s="35"/>
      <c r="AC78" s="35"/>
      <c r="AD78" s="35"/>
      <c r="AE78" s="35"/>
    </row>
    <row r="79" spans="1:31" s="2" customFormat="1" ht="12" customHeight="1">
      <c r="A79" s="35"/>
      <c r="B79" s="36"/>
      <c r="C79" s="28" t="s">
        <v>22</v>
      </c>
      <c r="D79" s="37"/>
      <c r="E79" s="37"/>
      <c r="F79" s="23" t="str">
        <f>F14</f>
        <v>SŽ s.o., OŘ UNL, ST Most</v>
      </c>
      <c r="G79" s="37"/>
      <c r="H79" s="37"/>
      <c r="I79" s="28" t="s">
        <v>24</v>
      </c>
      <c r="J79" s="70" t="str">
        <f>IF(J14="","",J14)</f>
        <v>13. 1. 2023</v>
      </c>
      <c r="K79" s="37"/>
      <c r="L79" s="142"/>
      <c r="S79" s="35"/>
      <c r="T79" s="35"/>
      <c r="U79" s="35"/>
      <c r="V79" s="35"/>
      <c r="W79" s="35"/>
      <c r="X79" s="35"/>
      <c r="Y79" s="35"/>
      <c r="Z79" s="35"/>
      <c r="AA79" s="35"/>
      <c r="AB79" s="35"/>
      <c r="AC79" s="35"/>
      <c r="AD79" s="35"/>
      <c r="AE79" s="35"/>
    </row>
    <row r="80" spans="1:31" s="2" customFormat="1" ht="6.95" customHeight="1">
      <c r="A80" s="35"/>
      <c r="B80" s="36"/>
      <c r="C80" s="37"/>
      <c r="D80" s="37"/>
      <c r="E80" s="37"/>
      <c r="F80" s="37"/>
      <c r="G80" s="37"/>
      <c r="H80" s="37"/>
      <c r="I80" s="37"/>
      <c r="J80" s="37"/>
      <c r="K80" s="37"/>
      <c r="L80" s="142"/>
      <c r="S80" s="35"/>
      <c r="T80" s="35"/>
      <c r="U80" s="35"/>
      <c r="V80" s="35"/>
      <c r="W80" s="35"/>
      <c r="X80" s="35"/>
      <c r="Y80" s="35"/>
      <c r="Z80" s="35"/>
      <c r="AA80" s="35"/>
      <c r="AB80" s="35"/>
      <c r="AC80" s="35"/>
      <c r="AD80" s="35"/>
      <c r="AE80" s="35"/>
    </row>
    <row r="81" spans="1:31" s="2" customFormat="1" ht="15.15" customHeight="1">
      <c r="A81" s="35"/>
      <c r="B81" s="36"/>
      <c r="C81" s="28" t="s">
        <v>30</v>
      </c>
      <c r="D81" s="37"/>
      <c r="E81" s="37"/>
      <c r="F81" s="23" t="str">
        <f>E17</f>
        <v>Správa železnic s.o.</v>
      </c>
      <c r="G81" s="37"/>
      <c r="H81" s="37"/>
      <c r="I81" s="28" t="s">
        <v>38</v>
      </c>
      <c r="J81" s="33" t="str">
        <f>E23</f>
        <v xml:space="preserve"> </v>
      </c>
      <c r="K81" s="37"/>
      <c r="L81" s="142"/>
      <c r="S81" s="35"/>
      <c r="T81" s="35"/>
      <c r="U81" s="35"/>
      <c r="V81" s="35"/>
      <c r="W81" s="35"/>
      <c r="X81" s="35"/>
      <c r="Y81" s="35"/>
      <c r="Z81" s="35"/>
      <c r="AA81" s="35"/>
      <c r="AB81" s="35"/>
      <c r="AC81" s="35"/>
      <c r="AD81" s="35"/>
      <c r="AE81" s="35"/>
    </row>
    <row r="82" spans="1:31" s="2" customFormat="1" ht="54.45" customHeight="1">
      <c r="A82" s="35"/>
      <c r="B82" s="36"/>
      <c r="C82" s="28" t="s">
        <v>36</v>
      </c>
      <c r="D82" s="37"/>
      <c r="E82" s="37"/>
      <c r="F82" s="23" t="str">
        <f>IF(E20="","",E20)</f>
        <v>Vyplň údaj</v>
      </c>
      <c r="G82" s="37"/>
      <c r="H82" s="37"/>
      <c r="I82" s="28" t="s">
        <v>42</v>
      </c>
      <c r="J82" s="33" t="str">
        <f>E26</f>
        <v>Ing.Horák Jiří, 602155923, horak@spravazeleznic.cz</v>
      </c>
      <c r="K82" s="37"/>
      <c r="L82" s="142"/>
      <c r="S82" s="35"/>
      <c r="T82" s="35"/>
      <c r="U82" s="35"/>
      <c r="V82" s="35"/>
      <c r="W82" s="35"/>
      <c r="X82" s="35"/>
      <c r="Y82" s="35"/>
      <c r="Z82" s="35"/>
      <c r="AA82" s="35"/>
      <c r="AB82" s="35"/>
      <c r="AC82" s="35"/>
      <c r="AD82" s="35"/>
      <c r="AE82" s="35"/>
    </row>
    <row r="83" spans="1:31" s="2" customFormat="1" ht="10.3" customHeight="1">
      <c r="A83" s="35"/>
      <c r="B83" s="36"/>
      <c r="C83" s="37"/>
      <c r="D83" s="37"/>
      <c r="E83" s="37"/>
      <c r="F83" s="37"/>
      <c r="G83" s="37"/>
      <c r="H83" s="37"/>
      <c r="I83" s="37"/>
      <c r="J83" s="37"/>
      <c r="K83" s="37"/>
      <c r="L83" s="142"/>
      <c r="S83" s="35"/>
      <c r="T83" s="35"/>
      <c r="U83" s="35"/>
      <c r="V83" s="35"/>
      <c r="W83" s="35"/>
      <c r="X83" s="35"/>
      <c r="Y83" s="35"/>
      <c r="Z83" s="35"/>
      <c r="AA83" s="35"/>
      <c r="AB83" s="35"/>
      <c r="AC83" s="35"/>
      <c r="AD83" s="35"/>
      <c r="AE83" s="35"/>
    </row>
    <row r="84" spans="1:31" s="9" customFormat="1" ht="29.25" customHeight="1">
      <c r="A84" s="174"/>
      <c r="B84" s="175"/>
      <c r="C84" s="176" t="s">
        <v>112</v>
      </c>
      <c r="D84" s="177" t="s">
        <v>65</v>
      </c>
      <c r="E84" s="177" t="s">
        <v>61</v>
      </c>
      <c r="F84" s="177" t="s">
        <v>62</v>
      </c>
      <c r="G84" s="177" t="s">
        <v>113</v>
      </c>
      <c r="H84" s="177" t="s">
        <v>114</v>
      </c>
      <c r="I84" s="177" t="s">
        <v>115</v>
      </c>
      <c r="J84" s="177" t="s">
        <v>109</v>
      </c>
      <c r="K84" s="178" t="s">
        <v>116</v>
      </c>
      <c r="L84" s="179"/>
      <c r="M84" s="90" t="s">
        <v>39</v>
      </c>
      <c r="N84" s="91" t="s">
        <v>50</v>
      </c>
      <c r="O84" s="91" t="s">
        <v>117</v>
      </c>
      <c r="P84" s="91" t="s">
        <v>118</v>
      </c>
      <c r="Q84" s="91" t="s">
        <v>119</v>
      </c>
      <c r="R84" s="91" t="s">
        <v>120</v>
      </c>
      <c r="S84" s="91" t="s">
        <v>121</v>
      </c>
      <c r="T84" s="91" t="s">
        <v>122</v>
      </c>
      <c r="U84" s="92" t="s">
        <v>123</v>
      </c>
      <c r="V84" s="174"/>
      <c r="W84" s="174"/>
      <c r="X84" s="174"/>
      <c r="Y84" s="174"/>
      <c r="Z84" s="174"/>
      <c r="AA84" s="174"/>
      <c r="AB84" s="174"/>
      <c r="AC84" s="174"/>
      <c r="AD84" s="174"/>
      <c r="AE84" s="174"/>
    </row>
    <row r="85" spans="1:63" s="2" customFormat="1" ht="22.8" customHeight="1">
      <c r="A85" s="35"/>
      <c r="B85" s="36"/>
      <c r="C85" s="97" t="s">
        <v>124</v>
      </c>
      <c r="D85" s="37"/>
      <c r="E85" s="37"/>
      <c r="F85" s="37"/>
      <c r="G85" s="37"/>
      <c r="H85" s="37"/>
      <c r="I85" s="37"/>
      <c r="J85" s="180">
        <f>BK85</f>
        <v>0</v>
      </c>
      <c r="K85" s="37"/>
      <c r="L85" s="41"/>
      <c r="M85" s="93"/>
      <c r="N85" s="181"/>
      <c r="O85" s="94"/>
      <c r="P85" s="182">
        <f>SUM(P86:P131)</f>
        <v>0</v>
      </c>
      <c r="Q85" s="94"/>
      <c r="R85" s="182">
        <f>SUM(R86:R131)</f>
        <v>7473</v>
      </c>
      <c r="S85" s="94"/>
      <c r="T85" s="182">
        <f>SUM(T86:T131)</f>
        <v>0</v>
      </c>
      <c r="U85" s="95"/>
      <c r="V85" s="35"/>
      <c r="W85" s="35"/>
      <c r="X85" s="35"/>
      <c r="Y85" s="35"/>
      <c r="Z85" s="35"/>
      <c r="AA85" s="35"/>
      <c r="AB85" s="35"/>
      <c r="AC85" s="35"/>
      <c r="AD85" s="35"/>
      <c r="AE85" s="35"/>
      <c r="AT85" s="13" t="s">
        <v>79</v>
      </c>
      <c r="AU85" s="13" t="s">
        <v>110</v>
      </c>
      <c r="BK85" s="183">
        <f>SUM(BK86:BK131)</f>
        <v>0</v>
      </c>
    </row>
    <row r="86" spans="1:65" s="2" customFormat="1" ht="24.15" customHeight="1">
      <c r="A86" s="35"/>
      <c r="B86" s="36"/>
      <c r="C86" s="184" t="s">
        <v>87</v>
      </c>
      <c r="D86" s="184" t="s">
        <v>125</v>
      </c>
      <c r="E86" s="185" t="s">
        <v>126</v>
      </c>
      <c r="F86" s="186" t="s">
        <v>127</v>
      </c>
      <c r="G86" s="187" t="s">
        <v>128</v>
      </c>
      <c r="H86" s="188">
        <v>0.2</v>
      </c>
      <c r="I86" s="189"/>
      <c r="J86" s="190">
        <f>ROUND(I86*H86,2)</f>
        <v>0</v>
      </c>
      <c r="K86" s="186" t="s">
        <v>129</v>
      </c>
      <c r="L86" s="41"/>
      <c r="M86" s="191" t="s">
        <v>39</v>
      </c>
      <c r="N86" s="192" t="s">
        <v>53</v>
      </c>
      <c r="O86" s="82"/>
      <c r="P86" s="193">
        <f>O86*H86</f>
        <v>0</v>
      </c>
      <c r="Q86" s="193">
        <v>0</v>
      </c>
      <c r="R86" s="193">
        <f>Q86*H86</f>
        <v>0</v>
      </c>
      <c r="S86" s="193">
        <v>0</v>
      </c>
      <c r="T86" s="193">
        <f>S86*H86</f>
        <v>0</v>
      </c>
      <c r="U86" s="194" t="s">
        <v>39</v>
      </c>
      <c r="V86" s="35"/>
      <c r="W86" s="35"/>
      <c r="X86" s="35"/>
      <c r="Y86" s="35"/>
      <c r="Z86" s="35"/>
      <c r="AA86" s="35"/>
      <c r="AB86" s="35"/>
      <c r="AC86" s="35"/>
      <c r="AD86" s="35"/>
      <c r="AE86" s="35"/>
      <c r="AR86" s="195" t="s">
        <v>130</v>
      </c>
      <c r="AT86" s="195" t="s">
        <v>125</v>
      </c>
      <c r="AU86" s="195" t="s">
        <v>80</v>
      </c>
      <c r="AY86" s="13" t="s">
        <v>131</v>
      </c>
      <c r="BE86" s="196">
        <f>IF(N86="základní",J86,0)</f>
        <v>0</v>
      </c>
      <c r="BF86" s="196">
        <f>IF(N86="snížená",J86,0)</f>
        <v>0</v>
      </c>
      <c r="BG86" s="196">
        <f>IF(N86="zákl. přenesená",J86,0)</f>
        <v>0</v>
      </c>
      <c r="BH86" s="196">
        <f>IF(N86="sníž. přenesená",J86,0)</f>
        <v>0</v>
      </c>
      <c r="BI86" s="196">
        <f>IF(N86="nulová",J86,0)</f>
        <v>0</v>
      </c>
      <c r="BJ86" s="13" t="s">
        <v>130</v>
      </c>
      <c r="BK86" s="196">
        <f>ROUND(I86*H86,2)</f>
        <v>0</v>
      </c>
      <c r="BL86" s="13" t="s">
        <v>130</v>
      </c>
      <c r="BM86" s="195" t="s">
        <v>132</v>
      </c>
    </row>
    <row r="87" spans="1:47" s="2" customFormat="1" ht="12">
      <c r="A87" s="35"/>
      <c r="B87" s="36"/>
      <c r="C87" s="37"/>
      <c r="D87" s="197" t="s">
        <v>133</v>
      </c>
      <c r="E87" s="37"/>
      <c r="F87" s="198" t="s">
        <v>134</v>
      </c>
      <c r="G87" s="37"/>
      <c r="H87" s="37"/>
      <c r="I87" s="199"/>
      <c r="J87" s="37"/>
      <c r="K87" s="37"/>
      <c r="L87" s="41"/>
      <c r="M87" s="200"/>
      <c r="N87" s="201"/>
      <c r="O87" s="82"/>
      <c r="P87" s="82"/>
      <c r="Q87" s="82"/>
      <c r="R87" s="82"/>
      <c r="S87" s="82"/>
      <c r="T87" s="82"/>
      <c r="U87" s="83"/>
      <c r="V87" s="35"/>
      <c r="W87" s="35"/>
      <c r="X87" s="35"/>
      <c r="Y87" s="35"/>
      <c r="Z87" s="35"/>
      <c r="AA87" s="35"/>
      <c r="AB87" s="35"/>
      <c r="AC87" s="35"/>
      <c r="AD87" s="35"/>
      <c r="AE87" s="35"/>
      <c r="AT87" s="13" t="s">
        <v>133</v>
      </c>
      <c r="AU87" s="13" t="s">
        <v>80</v>
      </c>
    </row>
    <row r="88" spans="1:47" s="2" customFormat="1" ht="12">
      <c r="A88" s="35"/>
      <c r="B88" s="36"/>
      <c r="C88" s="37"/>
      <c r="D88" s="197" t="s">
        <v>135</v>
      </c>
      <c r="E88" s="37"/>
      <c r="F88" s="202" t="s">
        <v>136</v>
      </c>
      <c r="G88" s="37"/>
      <c r="H88" s="37"/>
      <c r="I88" s="199"/>
      <c r="J88" s="37"/>
      <c r="K88" s="37"/>
      <c r="L88" s="41"/>
      <c r="M88" s="200"/>
      <c r="N88" s="201"/>
      <c r="O88" s="82"/>
      <c r="P88" s="82"/>
      <c r="Q88" s="82"/>
      <c r="R88" s="82"/>
      <c r="S88" s="82"/>
      <c r="T88" s="82"/>
      <c r="U88" s="83"/>
      <c r="V88" s="35"/>
      <c r="W88" s="35"/>
      <c r="X88" s="35"/>
      <c r="Y88" s="35"/>
      <c r="Z88" s="35"/>
      <c r="AA88" s="35"/>
      <c r="AB88" s="35"/>
      <c r="AC88" s="35"/>
      <c r="AD88" s="35"/>
      <c r="AE88" s="35"/>
      <c r="AT88" s="13" t="s">
        <v>135</v>
      </c>
      <c r="AU88" s="13" t="s">
        <v>80</v>
      </c>
    </row>
    <row r="89" spans="1:65" s="2" customFormat="1" ht="16.5" customHeight="1">
      <c r="A89" s="35"/>
      <c r="B89" s="36"/>
      <c r="C89" s="184" t="s">
        <v>89</v>
      </c>
      <c r="D89" s="184" t="s">
        <v>125</v>
      </c>
      <c r="E89" s="185" t="s">
        <v>137</v>
      </c>
      <c r="F89" s="186" t="s">
        <v>138</v>
      </c>
      <c r="G89" s="187" t="s">
        <v>139</v>
      </c>
      <c r="H89" s="188">
        <v>4430</v>
      </c>
      <c r="I89" s="189"/>
      <c r="J89" s="190">
        <f>ROUND(I89*H89,2)</f>
        <v>0</v>
      </c>
      <c r="K89" s="186" t="s">
        <v>129</v>
      </c>
      <c r="L89" s="41"/>
      <c r="M89" s="191" t="s">
        <v>39</v>
      </c>
      <c r="N89" s="192" t="s">
        <v>53</v>
      </c>
      <c r="O89" s="82"/>
      <c r="P89" s="193">
        <f>O89*H89</f>
        <v>0</v>
      </c>
      <c r="Q89" s="193">
        <v>0</v>
      </c>
      <c r="R89" s="193">
        <f>Q89*H89</f>
        <v>0</v>
      </c>
      <c r="S89" s="193">
        <v>0</v>
      </c>
      <c r="T89" s="193">
        <f>S89*H89</f>
        <v>0</v>
      </c>
      <c r="U89" s="194" t="s">
        <v>39</v>
      </c>
      <c r="V89" s="35"/>
      <c r="W89" s="35"/>
      <c r="X89" s="35"/>
      <c r="Y89" s="35"/>
      <c r="Z89" s="35"/>
      <c r="AA89" s="35"/>
      <c r="AB89" s="35"/>
      <c r="AC89" s="35"/>
      <c r="AD89" s="35"/>
      <c r="AE89" s="35"/>
      <c r="AR89" s="195" t="s">
        <v>130</v>
      </c>
      <c r="AT89" s="195" t="s">
        <v>125</v>
      </c>
      <c r="AU89" s="195" t="s">
        <v>80</v>
      </c>
      <c r="AY89" s="13" t="s">
        <v>131</v>
      </c>
      <c r="BE89" s="196">
        <f>IF(N89="základní",J89,0)</f>
        <v>0</v>
      </c>
      <c r="BF89" s="196">
        <f>IF(N89="snížená",J89,0)</f>
        <v>0</v>
      </c>
      <c r="BG89" s="196">
        <f>IF(N89="zákl. přenesená",J89,0)</f>
        <v>0</v>
      </c>
      <c r="BH89" s="196">
        <f>IF(N89="sníž. přenesená",J89,0)</f>
        <v>0</v>
      </c>
      <c r="BI89" s="196">
        <f>IF(N89="nulová",J89,0)</f>
        <v>0</v>
      </c>
      <c r="BJ89" s="13" t="s">
        <v>130</v>
      </c>
      <c r="BK89" s="196">
        <f>ROUND(I89*H89,2)</f>
        <v>0</v>
      </c>
      <c r="BL89" s="13" t="s">
        <v>130</v>
      </c>
      <c r="BM89" s="195" t="s">
        <v>140</v>
      </c>
    </row>
    <row r="90" spans="1:47" s="2" customFormat="1" ht="12">
      <c r="A90" s="35"/>
      <c r="B90" s="36"/>
      <c r="C90" s="37"/>
      <c r="D90" s="197" t="s">
        <v>133</v>
      </c>
      <c r="E90" s="37"/>
      <c r="F90" s="198" t="s">
        <v>141</v>
      </c>
      <c r="G90" s="37"/>
      <c r="H90" s="37"/>
      <c r="I90" s="199"/>
      <c r="J90" s="37"/>
      <c r="K90" s="37"/>
      <c r="L90" s="41"/>
      <c r="M90" s="200"/>
      <c r="N90" s="201"/>
      <c r="O90" s="82"/>
      <c r="P90" s="82"/>
      <c r="Q90" s="82"/>
      <c r="R90" s="82"/>
      <c r="S90" s="82"/>
      <c r="T90" s="82"/>
      <c r="U90" s="83"/>
      <c r="V90" s="35"/>
      <c r="W90" s="35"/>
      <c r="X90" s="35"/>
      <c r="Y90" s="35"/>
      <c r="Z90" s="35"/>
      <c r="AA90" s="35"/>
      <c r="AB90" s="35"/>
      <c r="AC90" s="35"/>
      <c r="AD90" s="35"/>
      <c r="AE90" s="35"/>
      <c r="AT90" s="13" t="s">
        <v>133</v>
      </c>
      <c r="AU90" s="13" t="s">
        <v>80</v>
      </c>
    </row>
    <row r="91" spans="1:47" s="2" customFormat="1" ht="12">
      <c r="A91" s="35"/>
      <c r="B91" s="36"/>
      <c r="C91" s="37"/>
      <c r="D91" s="197" t="s">
        <v>135</v>
      </c>
      <c r="E91" s="37"/>
      <c r="F91" s="202" t="s">
        <v>142</v>
      </c>
      <c r="G91" s="37"/>
      <c r="H91" s="37"/>
      <c r="I91" s="199"/>
      <c r="J91" s="37"/>
      <c r="K91" s="37"/>
      <c r="L91" s="41"/>
      <c r="M91" s="200"/>
      <c r="N91" s="201"/>
      <c r="O91" s="82"/>
      <c r="P91" s="82"/>
      <c r="Q91" s="82"/>
      <c r="R91" s="82"/>
      <c r="S91" s="82"/>
      <c r="T91" s="82"/>
      <c r="U91" s="83"/>
      <c r="V91" s="35"/>
      <c r="W91" s="35"/>
      <c r="X91" s="35"/>
      <c r="Y91" s="35"/>
      <c r="Z91" s="35"/>
      <c r="AA91" s="35"/>
      <c r="AB91" s="35"/>
      <c r="AC91" s="35"/>
      <c r="AD91" s="35"/>
      <c r="AE91" s="35"/>
      <c r="AT91" s="13" t="s">
        <v>135</v>
      </c>
      <c r="AU91" s="13" t="s">
        <v>80</v>
      </c>
    </row>
    <row r="92" spans="1:65" s="2" customFormat="1" ht="21.75" customHeight="1">
      <c r="A92" s="35"/>
      <c r="B92" s="36"/>
      <c r="C92" s="184" t="s">
        <v>143</v>
      </c>
      <c r="D92" s="184" t="s">
        <v>125</v>
      </c>
      <c r="E92" s="185" t="s">
        <v>144</v>
      </c>
      <c r="F92" s="186" t="s">
        <v>145</v>
      </c>
      <c r="G92" s="187" t="s">
        <v>139</v>
      </c>
      <c r="H92" s="188">
        <v>100</v>
      </c>
      <c r="I92" s="189"/>
      <c r="J92" s="190">
        <f>ROUND(I92*H92,2)</f>
        <v>0</v>
      </c>
      <c r="K92" s="186" t="s">
        <v>129</v>
      </c>
      <c r="L92" s="41"/>
      <c r="M92" s="191" t="s">
        <v>39</v>
      </c>
      <c r="N92" s="192" t="s">
        <v>53</v>
      </c>
      <c r="O92" s="82"/>
      <c r="P92" s="193">
        <f>O92*H92</f>
        <v>0</v>
      </c>
      <c r="Q92" s="193">
        <v>0</v>
      </c>
      <c r="R92" s="193">
        <f>Q92*H92</f>
        <v>0</v>
      </c>
      <c r="S92" s="193">
        <v>0</v>
      </c>
      <c r="T92" s="193">
        <f>S92*H92</f>
        <v>0</v>
      </c>
      <c r="U92" s="194" t="s">
        <v>39</v>
      </c>
      <c r="V92" s="35"/>
      <c r="W92" s="35"/>
      <c r="X92" s="35"/>
      <c r="Y92" s="35"/>
      <c r="Z92" s="35"/>
      <c r="AA92" s="35"/>
      <c r="AB92" s="35"/>
      <c r="AC92" s="35"/>
      <c r="AD92" s="35"/>
      <c r="AE92" s="35"/>
      <c r="AR92" s="195" t="s">
        <v>130</v>
      </c>
      <c r="AT92" s="195" t="s">
        <v>125</v>
      </c>
      <c r="AU92" s="195" t="s">
        <v>80</v>
      </c>
      <c r="AY92" s="13" t="s">
        <v>131</v>
      </c>
      <c r="BE92" s="196">
        <f>IF(N92="základní",J92,0)</f>
        <v>0</v>
      </c>
      <c r="BF92" s="196">
        <f>IF(N92="snížená",J92,0)</f>
        <v>0</v>
      </c>
      <c r="BG92" s="196">
        <f>IF(N92="zákl. přenesená",J92,0)</f>
        <v>0</v>
      </c>
      <c r="BH92" s="196">
        <f>IF(N92="sníž. přenesená",J92,0)</f>
        <v>0</v>
      </c>
      <c r="BI92" s="196">
        <f>IF(N92="nulová",J92,0)</f>
        <v>0</v>
      </c>
      <c r="BJ92" s="13" t="s">
        <v>130</v>
      </c>
      <c r="BK92" s="196">
        <f>ROUND(I92*H92,2)</f>
        <v>0</v>
      </c>
      <c r="BL92" s="13" t="s">
        <v>130</v>
      </c>
      <c r="BM92" s="195" t="s">
        <v>146</v>
      </c>
    </row>
    <row r="93" spans="1:47" s="2" customFormat="1" ht="12">
      <c r="A93" s="35"/>
      <c r="B93" s="36"/>
      <c r="C93" s="37"/>
      <c r="D93" s="197" t="s">
        <v>133</v>
      </c>
      <c r="E93" s="37"/>
      <c r="F93" s="198" t="s">
        <v>147</v>
      </c>
      <c r="G93" s="37"/>
      <c r="H93" s="37"/>
      <c r="I93" s="199"/>
      <c r="J93" s="37"/>
      <c r="K93" s="37"/>
      <c r="L93" s="41"/>
      <c r="M93" s="200"/>
      <c r="N93" s="201"/>
      <c r="O93" s="82"/>
      <c r="P93" s="82"/>
      <c r="Q93" s="82"/>
      <c r="R93" s="82"/>
      <c r="S93" s="82"/>
      <c r="T93" s="82"/>
      <c r="U93" s="83"/>
      <c r="V93" s="35"/>
      <c r="W93" s="35"/>
      <c r="X93" s="35"/>
      <c r="Y93" s="35"/>
      <c r="Z93" s="35"/>
      <c r="AA93" s="35"/>
      <c r="AB93" s="35"/>
      <c r="AC93" s="35"/>
      <c r="AD93" s="35"/>
      <c r="AE93" s="35"/>
      <c r="AT93" s="13" t="s">
        <v>133</v>
      </c>
      <c r="AU93" s="13" t="s">
        <v>80</v>
      </c>
    </row>
    <row r="94" spans="1:47" s="2" customFormat="1" ht="12">
      <c r="A94" s="35"/>
      <c r="B94" s="36"/>
      <c r="C94" s="37"/>
      <c r="D94" s="197" t="s">
        <v>135</v>
      </c>
      <c r="E94" s="37"/>
      <c r="F94" s="202" t="s">
        <v>142</v>
      </c>
      <c r="G94" s="37"/>
      <c r="H94" s="37"/>
      <c r="I94" s="199"/>
      <c r="J94" s="37"/>
      <c r="K94" s="37"/>
      <c r="L94" s="41"/>
      <c r="M94" s="200"/>
      <c r="N94" s="201"/>
      <c r="O94" s="82"/>
      <c r="P94" s="82"/>
      <c r="Q94" s="82"/>
      <c r="R94" s="82"/>
      <c r="S94" s="82"/>
      <c r="T94" s="82"/>
      <c r="U94" s="83"/>
      <c r="V94" s="35"/>
      <c r="W94" s="35"/>
      <c r="X94" s="35"/>
      <c r="Y94" s="35"/>
      <c r="Z94" s="35"/>
      <c r="AA94" s="35"/>
      <c r="AB94" s="35"/>
      <c r="AC94" s="35"/>
      <c r="AD94" s="35"/>
      <c r="AE94" s="35"/>
      <c r="AT94" s="13" t="s">
        <v>135</v>
      </c>
      <c r="AU94" s="13" t="s">
        <v>80</v>
      </c>
    </row>
    <row r="95" spans="1:65" s="2" customFormat="1" ht="16.5" customHeight="1">
      <c r="A95" s="35"/>
      <c r="B95" s="36"/>
      <c r="C95" s="184" t="s">
        <v>130</v>
      </c>
      <c r="D95" s="203" t="s">
        <v>125</v>
      </c>
      <c r="E95" s="185" t="s">
        <v>148</v>
      </c>
      <c r="F95" s="186" t="s">
        <v>149</v>
      </c>
      <c r="G95" s="187" t="s">
        <v>128</v>
      </c>
      <c r="H95" s="188">
        <v>12.276</v>
      </c>
      <c r="I95" s="189"/>
      <c r="J95" s="190">
        <f>ROUND(I95*H95,2)</f>
        <v>0</v>
      </c>
      <c r="K95" s="186" t="s">
        <v>129</v>
      </c>
      <c r="L95" s="41"/>
      <c r="M95" s="191" t="s">
        <v>39</v>
      </c>
      <c r="N95" s="192" t="s">
        <v>53</v>
      </c>
      <c r="O95" s="82"/>
      <c r="P95" s="193">
        <f>O95*H95</f>
        <v>0</v>
      </c>
      <c r="Q95" s="193">
        <v>0</v>
      </c>
      <c r="R95" s="193">
        <f>Q95*H95</f>
        <v>0</v>
      </c>
      <c r="S95" s="193">
        <v>0</v>
      </c>
      <c r="T95" s="193">
        <f>S95*H95</f>
        <v>0</v>
      </c>
      <c r="U95" s="194" t="s">
        <v>39</v>
      </c>
      <c r="V95" s="35"/>
      <c r="W95" s="35"/>
      <c r="X95" s="35"/>
      <c r="Y95" s="35"/>
      <c r="Z95" s="35"/>
      <c r="AA95" s="35"/>
      <c r="AB95" s="35"/>
      <c r="AC95" s="35"/>
      <c r="AD95" s="35"/>
      <c r="AE95" s="35"/>
      <c r="AR95" s="195" t="s">
        <v>130</v>
      </c>
      <c r="AT95" s="195" t="s">
        <v>125</v>
      </c>
      <c r="AU95" s="195" t="s">
        <v>80</v>
      </c>
      <c r="AY95" s="13" t="s">
        <v>131</v>
      </c>
      <c r="BE95" s="196">
        <f>IF(N95="základní",J95,0)</f>
        <v>0</v>
      </c>
      <c r="BF95" s="196">
        <f>IF(N95="snížená",J95,0)</f>
        <v>0</v>
      </c>
      <c r="BG95" s="196">
        <f>IF(N95="zákl. přenesená",J95,0)</f>
        <v>0</v>
      </c>
      <c r="BH95" s="196">
        <f>IF(N95="sníž. přenesená",J95,0)</f>
        <v>0</v>
      </c>
      <c r="BI95" s="196">
        <f>IF(N95="nulová",J95,0)</f>
        <v>0</v>
      </c>
      <c r="BJ95" s="13" t="s">
        <v>130</v>
      </c>
      <c r="BK95" s="196">
        <f>ROUND(I95*H95,2)</f>
        <v>0</v>
      </c>
      <c r="BL95" s="13" t="s">
        <v>130</v>
      </c>
      <c r="BM95" s="195" t="s">
        <v>150</v>
      </c>
    </row>
    <row r="96" spans="1:47" s="2" customFormat="1" ht="12">
      <c r="A96" s="35"/>
      <c r="B96" s="36"/>
      <c r="C96" s="37"/>
      <c r="D96" s="197" t="s">
        <v>133</v>
      </c>
      <c r="E96" s="37"/>
      <c r="F96" s="198" t="s">
        <v>151</v>
      </c>
      <c r="G96" s="37"/>
      <c r="H96" s="37"/>
      <c r="I96" s="199"/>
      <c r="J96" s="37"/>
      <c r="K96" s="37"/>
      <c r="L96" s="41"/>
      <c r="M96" s="200"/>
      <c r="N96" s="201"/>
      <c r="O96" s="82"/>
      <c r="P96" s="82"/>
      <c r="Q96" s="82"/>
      <c r="R96" s="82"/>
      <c r="S96" s="82"/>
      <c r="T96" s="82"/>
      <c r="U96" s="83"/>
      <c r="V96" s="35"/>
      <c r="W96" s="35"/>
      <c r="X96" s="35"/>
      <c r="Y96" s="35"/>
      <c r="Z96" s="35"/>
      <c r="AA96" s="35"/>
      <c r="AB96" s="35"/>
      <c r="AC96" s="35"/>
      <c r="AD96" s="35"/>
      <c r="AE96" s="35"/>
      <c r="AT96" s="13" t="s">
        <v>133</v>
      </c>
      <c r="AU96" s="13" t="s">
        <v>80</v>
      </c>
    </row>
    <row r="97" spans="1:47" s="2" customFormat="1" ht="12">
      <c r="A97" s="35"/>
      <c r="B97" s="36"/>
      <c r="C97" s="37"/>
      <c r="D97" s="197" t="s">
        <v>135</v>
      </c>
      <c r="E97" s="37"/>
      <c r="F97" s="202" t="s">
        <v>152</v>
      </c>
      <c r="G97" s="37"/>
      <c r="H97" s="37"/>
      <c r="I97" s="199"/>
      <c r="J97" s="37"/>
      <c r="K97" s="37"/>
      <c r="L97" s="41"/>
      <c r="M97" s="200"/>
      <c r="N97" s="201"/>
      <c r="O97" s="82"/>
      <c r="P97" s="82"/>
      <c r="Q97" s="82"/>
      <c r="R97" s="82"/>
      <c r="S97" s="82"/>
      <c r="T97" s="82"/>
      <c r="U97" s="83"/>
      <c r="V97" s="35"/>
      <c r="W97" s="35"/>
      <c r="X97" s="35"/>
      <c r="Y97" s="35"/>
      <c r="Z97" s="35"/>
      <c r="AA97" s="35"/>
      <c r="AB97" s="35"/>
      <c r="AC97" s="35"/>
      <c r="AD97" s="35"/>
      <c r="AE97" s="35"/>
      <c r="AT97" s="13" t="s">
        <v>135</v>
      </c>
      <c r="AU97" s="13" t="s">
        <v>80</v>
      </c>
    </row>
    <row r="98" spans="1:65" s="2" customFormat="1" ht="16.5" customHeight="1">
      <c r="A98" s="35"/>
      <c r="B98" s="36"/>
      <c r="C98" s="184" t="s">
        <v>153</v>
      </c>
      <c r="D98" s="203" t="s">
        <v>125</v>
      </c>
      <c r="E98" s="185" t="s">
        <v>154</v>
      </c>
      <c r="F98" s="186" t="s">
        <v>155</v>
      </c>
      <c r="G98" s="187" t="s">
        <v>156</v>
      </c>
      <c r="H98" s="188">
        <v>2229.238</v>
      </c>
      <c r="I98" s="189"/>
      <c r="J98" s="190">
        <f>ROUND(I98*H98,2)</f>
        <v>0</v>
      </c>
      <c r="K98" s="186" t="s">
        <v>129</v>
      </c>
      <c r="L98" s="41"/>
      <c r="M98" s="191" t="s">
        <v>39</v>
      </c>
      <c r="N98" s="192" t="s">
        <v>53</v>
      </c>
      <c r="O98" s="82"/>
      <c r="P98" s="193">
        <f>O98*H98</f>
        <v>0</v>
      </c>
      <c r="Q98" s="193">
        <v>0</v>
      </c>
      <c r="R98" s="193">
        <f>Q98*H98</f>
        <v>0</v>
      </c>
      <c r="S98" s="193">
        <v>0</v>
      </c>
      <c r="T98" s="193">
        <f>S98*H98</f>
        <v>0</v>
      </c>
      <c r="U98" s="194" t="s">
        <v>39</v>
      </c>
      <c r="V98" s="35"/>
      <c r="W98" s="35"/>
      <c r="X98" s="35"/>
      <c r="Y98" s="35"/>
      <c r="Z98" s="35"/>
      <c r="AA98" s="35"/>
      <c r="AB98" s="35"/>
      <c r="AC98" s="35"/>
      <c r="AD98" s="35"/>
      <c r="AE98" s="35"/>
      <c r="AR98" s="195" t="s">
        <v>130</v>
      </c>
      <c r="AT98" s="195" t="s">
        <v>125</v>
      </c>
      <c r="AU98" s="195" t="s">
        <v>80</v>
      </c>
      <c r="AY98" s="13" t="s">
        <v>131</v>
      </c>
      <c r="BE98" s="196">
        <f>IF(N98="základní",J98,0)</f>
        <v>0</v>
      </c>
      <c r="BF98" s="196">
        <f>IF(N98="snížená",J98,0)</f>
        <v>0</v>
      </c>
      <c r="BG98" s="196">
        <f>IF(N98="zákl. přenesená",J98,0)</f>
        <v>0</v>
      </c>
      <c r="BH98" s="196">
        <f>IF(N98="sníž. přenesená",J98,0)</f>
        <v>0</v>
      </c>
      <c r="BI98" s="196">
        <f>IF(N98="nulová",J98,0)</f>
        <v>0</v>
      </c>
      <c r="BJ98" s="13" t="s">
        <v>130</v>
      </c>
      <c r="BK98" s="196">
        <f>ROUND(I98*H98,2)</f>
        <v>0</v>
      </c>
      <c r="BL98" s="13" t="s">
        <v>130</v>
      </c>
      <c r="BM98" s="195" t="s">
        <v>157</v>
      </c>
    </row>
    <row r="99" spans="1:47" s="2" customFormat="1" ht="12">
      <c r="A99" s="35"/>
      <c r="B99" s="36"/>
      <c r="C99" s="37"/>
      <c r="D99" s="197" t="s">
        <v>133</v>
      </c>
      <c r="E99" s="37"/>
      <c r="F99" s="198" t="s">
        <v>158</v>
      </c>
      <c r="G99" s="37"/>
      <c r="H99" s="37"/>
      <c r="I99" s="199"/>
      <c r="J99" s="37"/>
      <c r="K99" s="37"/>
      <c r="L99" s="41"/>
      <c r="M99" s="200"/>
      <c r="N99" s="201"/>
      <c r="O99" s="82"/>
      <c r="P99" s="82"/>
      <c r="Q99" s="82"/>
      <c r="R99" s="82"/>
      <c r="S99" s="82"/>
      <c r="T99" s="82"/>
      <c r="U99" s="83"/>
      <c r="V99" s="35"/>
      <c r="W99" s="35"/>
      <c r="X99" s="35"/>
      <c r="Y99" s="35"/>
      <c r="Z99" s="35"/>
      <c r="AA99" s="35"/>
      <c r="AB99" s="35"/>
      <c r="AC99" s="35"/>
      <c r="AD99" s="35"/>
      <c r="AE99" s="35"/>
      <c r="AT99" s="13" t="s">
        <v>133</v>
      </c>
      <c r="AU99" s="13" t="s">
        <v>80</v>
      </c>
    </row>
    <row r="100" spans="1:47" s="2" customFormat="1" ht="12">
      <c r="A100" s="35"/>
      <c r="B100" s="36"/>
      <c r="C100" s="37"/>
      <c r="D100" s="197" t="s">
        <v>135</v>
      </c>
      <c r="E100" s="37"/>
      <c r="F100" s="202" t="s">
        <v>152</v>
      </c>
      <c r="G100" s="37"/>
      <c r="H100" s="37"/>
      <c r="I100" s="199"/>
      <c r="J100" s="37"/>
      <c r="K100" s="37"/>
      <c r="L100" s="41"/>
      <c r="M100" s="200"/>
      <c r="N100" s="201"/>
      <c r="O100" s="82"/>
      <c r="P100" s="82"/>
      <c r="Q100" s="82"/>
      <c r="R100" s="82"/>
      <c r="S100" s="82"/>
      <c r="T100" s="82"/>
      <c r="U100" s="83"/>
      <c r="V100" s="35"/>
      <c r="W100" s="35"/>
      <c r="X100" s="35"/>
      <c r="Y100" s="35"/>
      <c r="Z100" s="35"/>
      <c r="AA100" s="35"/>
      <c r="AB100" s="35"/>
      <c r="AC100" s="35"/>
      <c r="AD100" s="35"/>
      <c r="AE100" s="35"/>
      <c r="AT100" s="13" t="s">
        <v>135</v>
      </c>
      <c r="AU100" s="13" t="s">
        <v>80</v>
      </c>
    </row>
    <row r="101" spans="1:65" s="2" customFormat="1" ht="24.15" customHeight="1">
      <c r="A101" s="35"/>
      <c r="B101" s="36"/>
      <c r="C101" s="184" t="s">
        <v>159</v>
      </c>
      <c r="D101" s="184" t="s">
        <v>125</v>
      </c>
      <c r="E101" s="185" t="s">
        <v>160</v>
      </c>
      <c r="F101" s="186" t="s">
        <v>161</v>
      </c>
      <c r="G101" s="187" t="s">
        <v>128</v>
      </c>
      <c r="H101" s="188">
        <v>3.465</v>
      </c>
      <c r="I101" s="189"/>
      <c r="J101" s="190">
        <f>ROUND(I101*H101,2)</f>
        <v>0</v>
      </c>
      <c r="K101" s="186" t="s">
        <v>129</v>
      </c>
      <c r="L101" s="41"/>
      <c r="M101" s="191" t="s">
        <v>39</v>
      </c>
      <c r="N101" s="192" t="s">
        <v>53</v>
      </c>
      <c r="O101" s="82"/>
      <c r="P101" s="193">
        <f>O101*H101</f>
        <v>0</v>
      </c>
      <c r="Q101" s="193">
        <v>0</v>
      </c>
      <c r="R101" s="193">
        <f>Q101*H101</f>
        <v>0</v>
      </c>
      <c r="S101" s="193">
        <v>0</v>
      </c>
      <c r="T101" s="193">
        <f>S101*H101</f>
        <v>0</v>
      </c>
      <c r="U101" s="194" t="s">
        <v>39</v>
      </c>
      <c r="V101" s="35"/>
      <c r="W101" s="35"/>
      <c r="X101" s="35"/>
      <c r="Y101" s="35"/>
      <c r="Z101" s="35"/>
      <c r="AA101" s="35"/>
      <c r="AB101" s="35"/>
      <c r="AC101" s="35"/>
      <c r="AD101" s="35"/>
      <c r="AE101" s="35"/>
      <c r="AR101" s="195" t="s">
        <v>130</v>
      </c>
      <c r="AT101" s="195" t="s">
        <v>125</v>
      </c>
      <c r="AU101" s="195" t="s">
        <v>80</v>
      </c>
      <c r="AY101" s="13" t="s">
        <v>131</v>
      </c>
      <c r="BE101" s="196">
        <f>IF(N101="základní",J101,0)</f>
        <v>0</v>
      </c>
      <c r="BF101" s="196">
        <f>IF(N101="snížená",J101,0)</f>
        <v>0</v>
      </c>
      <c r="BG101" s="196">
        <f>IF(N101="zákl. přenesená",J101,0)</f>
        <v>0</v>
      </c>
      <c r="BH101" s="196">
        <f>IF(N101="sníž. přenesená",J101,0)</f>
        <v>0</v>
      </c>
      <c r="BI101" s="196">
        <f>IF(N101="nulová",J101,0)</f>
        <v>0</v>
      </c>
      <c r="BJ101" s="13" t="s">
        <v>130</v>
      </c>
      <c r="BK101" s="196">
        <f>ROUND(I101*H101,2)</f>
        <v>0</v>
      </c>
      <c r="BL101" s="13" t="s">
        <v>130</v>
      </c>
      <c r="BM101" s="195" t="s">
        <v>162</v>
      </c>
    </row>
    <row r="102" spans="1:47" s="2" customFormat="1" ht="12">
      <c r="A102" s="35"/>
      <c r="B102" s="36"/>
      <c r="C102" s="37"/>
      <c r="D102" s="197" t="s">
        <v>133</v>
      </c>
      <c r="E102" s="37"/>
      <c r="F102" s="198" t="s">
        <v>163</v>
      </c>
      <c r="G102" s="37"/>
      <c r="H102" s="37"/>
      <c r="I102" s="199"/>
      <c r="J102" s="37"/>
      <c r="K102" s="37"/>
      <c r="L102" s="41"/>
      <c r="M102" s="200"/>
      <c r="N102" s="201"/>
      <c r="O102" s="82"/>
      <c r="P102" s="82"/>
      <c r="Q102" s="82"/>
      <c r="R102" s="82"/>
      <c r="S102" s="82"/>
      <c r="T102" s="82"/>
      <c r="U102" s="83"/>
      <c r="V102" s="35"/>
      <c r="W102" s="35"/>
      <c r="X102" s="35"/>
      <c r="Y102" s="35"/>
      <c r="Z102" s="35"/>
      <c r="AA102" s="35"/>
      <c r="AB102" s="35"/>
      <c r="AC102" s="35"/>
      <c r="AD102" s="35"/>
      <c r="AE102" s="35"/>
      <c r="AT102" s="13" t="s">
        <v>133</v>
      </c>
      <c r="AU102" s="13" t="s">
        <v>80</v>
      </c>
    </row>
    <row r="103" spans="1:47" s="2" customFormat="1" ht="12">
      <c r="A103" s="35"/>
      <c r="B103" s="36"/>
      <c r="C103" s="37"/>
      <c r="D103" s="197" t="s">
        <v>135</v>
      </c>
      <c r="E103" s="37"/>
      <c r="F103" s="202" t="s">
        <v>164</v>
      </c>
      <c r="G103" s="37"/>
      <c r="H103" s="37"/>
      <c r="I103" s="199"/>
      <c r="J103" s="37"/>
      <c r="K103" s="37"/>
      <c r="L103" s="41"/>
      <c r="M103" s="200"/>
      <c r="N103" s="201"/>
      <c r="O103" s="82"/>
      <c r="P103" s="82"/>
      <c r="Q103" s="82"/>
      <c r="R103" s="82"/>
      <c r="S103" s="82"/>
      <c r="T103" s="82"/>
      <c r="U103" s="83"/>
      <c r="V103" s="35"/>
      <c r="W103" s="35"/>
      <c r="X103" s="35"/>
      <c r="Y103" s="35"/>
      <c r="Z103" s="35"/>
      <c r="AA103" s="35"/>
      <c r="AB103" s="35"/>
      <c r="AC103" s="35"/>
      <c r="AD103" s="35"/>
      <c r="AE103" s="35"/>
      <c r="AT103" s="13" t="s">
        <v>135</v>
      </c>
      <c r="AU103" s="13" t="s">
        <v>80</v>
      </c>
    </row>
    <row r="104" spans="1:65" s="2" customFormat="1" ht="24.15" customHeight="1">
      <c r="A104" s="35"/>
      <c r="B104" s="36"/>
      <c r="C104" s="184" t="s">
        <v>165</v>
      </c>
      <c r="D104" s="203" t="s">
        <v>125</v>
      </c>
      <c r="E104" s="185" t="s">
        <v>166</v>
      </c>
      <c r="F104" s="186" t="s">
        <v>167</v>
      </c>
      <c r="G104" s="187" t="s">
        <v>128</v>
      </c>
      <c r="H104" s="188">
        <v>5.622</v>
      </c>
      <c r="I104" s="189"/>
      <c r="J104" s="190">
        <f>ROUND(I104*H104,2)</f>
        <v>0</v>
      </c>
      <c r="K104" s="186" t="s">
        <v>129</v>
      </c>
      <c r="L104" s="41"/>
      <c r="M104" s="191" t="s">
        <v>39</v>
      </c>
      <c r="N104" s="192" t="s">
        <v>53</v>
      </c>
      <c r="O104" s="82"/>
      <c r="P104" s="193">
        <f>O104*H104</f>
        <v>0</v>
      </c>
      <c r="Q104" s="193">
        <v>0</v>
      </c>
      <c r="R104" s="193">
        <f>Q104*H104</f>
        <v>0</v>
      </c>
      <c r="S104" s="193">
        <v>0</v>
      </c>
      <c r="T104" s="193">
        <f>S104*H104</f>
        <v>0</v>
      </c>
      <c r="U104" s="194" t="s">
        <v>39</v>
      </c>
      <c r="V104" s="35"/>
      <c r="W104" s="35"/>
      <c r="X104" s="35"/>
      <c r="Y104" s="35"/>
      <c r="Z104" s="35"/>
      <c r="AA104" s="35"/>
      <c r="AB104" s="35"/>
      <c r="AC104" s="35"/>
      <c r="AD104" s="35"/>
      <c r="AE104" s="35"/>
      <c r="AR104" s="195" t="s">
        <v>130</v>
      </c>
      <c r="AT104" s="195" t="s">
        <v>125</v>
      </c>
      <c r="AU104" s="195" t="s">
        <v>80</v>
      </c>
      <c r="AY104" s="13" t="s">
        <v>131</v>
      </c>
      <c r="BE104" s="196">
        <f>IF(N104="základní",J104,0)</f>
        <v>0</v>
      </c>
      <c r="BF104" s="196">
        <f>IF(N104="snížená",J104,0)</f>
        <v>0</v>
      </c>
      <c r="BG104" s="196">
        <f>IF(N104="zákl. přenesená",J104,0)</f>
        <v>0</v>
      </c>
      <c r="BH104" s="196">
        <f>IF(N104="sníž. přenesená",J104,0)</f>
        <v>0</v>
      </c>
      <c r="BI104" s="196">
        <f>IF(N104="nulová",J104,0)</f>
        <v>0</v>
      </c>
      <c r="BJ104" s="13" t="s">
        <v>130</v>
      </c>
      <c r="BK104" s="196">
        <f>ROUND(I104*H104,2)</f>
        <v>0</v>
      </c>
      <c r="BL104" s="13" t="s">
        <v>130</v>
      </c>
      <c r="BM104" s="195" t="s">
        <v>168</v>
      </c>
    </row>
    <row r="105" spans="1:47" s="2" customFormat="1" ht="12">
      <c r="A105" s="35"/>
      <c r="B105" s="36"/>
      <c r="C105" s="37"/>
      <c r="D105" s="197" t="s">
        <v>133</v>
      </c>
      <c r="E105" s="37"/>
      <c r="F105" s="198" t="s">
        <v>169</v>
      </c>
      <c r="G105" s="37"/>
      <c r="H105" s="37"/>
      <c r="I105" s="199"/>
      <c r="J105" s="37"/>
      <c r="K105" s="37"/>
      <c r="L105" s="41"/>
      <c r="M105" s="200"/>
      <c r="N105" s="201"/>
      <c r="O105" s="82"/>
      <c r="P105" s="82"/>
      <c r="Q105" s="82"/>
      <c r="R105" s="82"/>
      <c r="S105" s="82"/>
      <c r="T105" s="82"/>
      <c r="U105" s="83"/>
      <c r="V105" s="35"/>
      <c r="W105" s="35"/>
      <c r="X105" s="35"/>
      <c r="Y105" s="35"/>
      <c r="Z105" s="35"/>
      <c r="AA105" s="35"/>
      <c r="AB105" s="35"/>
      <c r="AC105" s="35"/>
      <c r="AD105" s="35"/>
      <c r="AE105" s="35"/>
      <c r="AT105" s="13" t="s">
        <v>133</v>
      </c>
      <c r="AU105" s="13" t="s">
        <v>80</v>
      </c>
    </row>
    <row r="106" spans="1:47" s="2" customFormat="1" ht="12">
      <c r="A106" s="35"/>
      <c r="B106" s="36"/>
      <c r="C106" s="37"/>
      <c r="D106" s="197" t="s">
        <v>135</v>
      </c>
      <c r="E106" s="37"/>
      <c r="F106" s="202" t="s">
        <v>164</v>
      </c>
      <c r="G106" s="37"/>
      <c r="H106" s="37"/>
      <c r="I106" s="199"/>
      <c r="J106" s="37"/>
      <c r="K106" s="37"/>
      <c r="L106" s="41"/>
      <c r="M106" s="200"/>
      <c r="N106" s="201"/>
      <c r="O106" s="82"/>
      <c r="P106" s="82"/>
      <c r="Q106" s="82"/>
      <c r="R106" s="82"/>
      <c r="S106" s="82"/>
      <c r="T106" s="82"/>
      <c r="U106" s="83"/>
      <c r="V106" s="35"/>
      <c r="W106" s="35"/>
      <c r="X106" s="35"/>
      <c r="Y106" s="35"/>
      <c r="Z106" s="35"/>
      <c r="AA106" s="35"/>
      <c r="AB106" s="35"/>
      <c r="AC106" s="35"/>
      <c r="AD106" s="35"/>
      <c r="AE106" s="35"/>
      <c r="AT106" s="13" t="s">
        <v>135</v>
      </c>
      <c r="AU106" s="13" t="s">
        <v>80</v>
      </c>
    </row>
    <row r="107" spans="1:65" s="2" customFormat="1" ht="24.15" customHeight="1">
      <c r="A107" s="35"/>
      <c r="B107" s="36"/>
      <c r="C107" s="184" t="s">
        <v>170</v>
      </c>
      <c r="D107" s="203" t="s">
        <v>125</v>
      </c>
      <c r="E107" s="185" t="s">
        <v>171</v>
      </c>
      <c r="F107" s="186" t="s">
        <v>172</v>
      </c>
      <c r="G107" s="187" t="s">
        <v>128</v>
      </c>
      <c r="H107" s="188">
        <v>2.495</v>
      </c>
      <c r="I107" s="189"/>
      <c r="J107" s="190">
        <f>ROUND(I107*H107,2)</f>
        <v>0</v>
      </c>
      <c r="K107" s="186" t="s">
        <v>129</v>
      </c>
      <c r="L107" s="41"/>
      <c r="M107" s="191" t="s">
        <v>39</v>
      </c>
      <c r="N107" s="192" t="s">
        <v>53</v>
      </c>
      <c r="O107" s="82"/>
      <c r="P107" s="193">
        <f>O107*H107</f>
        <v>0</v>
      </c>
      <c r="Q107" s="193">
        <v>0</v>
      </c>
      <c r="R107" s="193">
        <f>Q107*H107</f>
        <v>0</v>
      </c>
      <c r="S107" s="193">
        <v>0</v>
      </c>
      <c r="T107" s="193">
        <f>S107*H107</f>
        <v>0</v>
      </c>
      <c r="U107" s="194" t="s">
        <v>39</v>
      </c>
      <c r="V107" s="35"/>
      <c r="W107" s="35"/>
      <c r="X107" s="35"/>
      <c r="Y107" s="35"/>
      <c r="Z107" s="35"/>
      <c r="AA107" s="35"/>
      <c r="AB107" s="35"/>
      <c r="AC107" s="35"/>
      <c r="AD107" s="35"/>
      <c r="AE107" s="35"/>
      <c r="AR107" s="195" t="s">
        <v>130</v>
      </c>
      <c r="AT107" s="195" t="s">
        <v>125</v>
      </c>
      <c r="AU107" s="195" t="s">
        <v>80</v>
      </c>
      <c r="AY107" s="13" t="s">
        <v>131</v>
      </c>
      <c r="BE107" s="196">
        <f>IF(N107="základní",J107,0)</f>
        <v>0</v>
      </c>
      <c r="BF107" s="196">
        <f>IF(N107="snížená",J107,0)</f>
        <v>0</v>
      </c>
      <c r="BG107" s="196">
        <f>IF(N107="zákl. přenesená",J107,0)</f>
        <v>0</v>
      </c>
      <c r="BH107" s="196">
        <f>IF(N107="sníž. přenesená",J107,0)</f>
        <v>0</v>
      </c>
      <c r="BI107" s="196">
        <f>IF(N107="nulová",J107,0)</f>
        <v>0</v>
      </c>
      <c r="BJ107" s="13" t="s">
        <v>130</v>
      </c>
      <c r="BK107" s="196">
        <f>ROUND(I107*H107,2)</f>
        <v>0</v>
      </c>
      <c r="BL107" s="13" t="s">
        <v>130</v>
      </c>
      <c r="BM107" s="195" t="s">
        <v>173</v>
      </c>
    </row>
    <row r="108" spans="1:47" s="2" customFormat="1" ht="12">
      <c r="A108" s="35"/>
      <c r="B108" s="36"/>
      <c r="C108" s="37"/>
      <c r="D108" s="197" t="s">
        <v>133</v>
      </c>
      <c r="E108" s="37"/>
      <c r="F108" s="198" t="s">
        <v>174</v>
      </c>
      <c r="G108" s="37"/>
      <c r="H108" s="37"/>
      <c r="I108" s="199"/>
      <c r="J108" s="37"/>
      <c r="K108" s="37"/>
      <c r="L108" s="41"/>
      <c r="M108" s="200"/>
      <c r="N108" s="201"/>
      <c r="O108" s="82"/>
      <c r="P108" s="82"/>
      <c r="Q108" s="82"/>
      <c r="R108" s="82"/>
      <c r="S108" s="82"/>
      <c r="T108" s="82"/>
      <c r="U108" s="83"/>
      <c r="V108" s="35"/>
      <c r="W108" s="35"/>
      <c r="X108" s="35"/>
      <c r="Y108" s="35"/>
      <c r="Z108" s="35"/>
      <c r="AA108" s="35"/>
      <c r="AB108" s="35"/>
      <c r="AC108" s="35"/>
      <c r="AD108" s="35"/>
      <c r="AE108" s="35"/>
      <c r="AT108" s="13" t="s">
        <v>133</v>
      </c>
      <c r="AU108" s="13" t="s">
        <v>80</v>
      </c>
    </row>
    <row r="109" spans="1:47" s="2" customFormat="1" ht="12">
      <c r="A109" s="35"/>
      <c r="B109" s="36"/>
      <c r="C109" s="37"/>
      <c r="D109" s="197" t="s">
        <v>135</v>
      </c>
      <c r="E109" s="37"/>
      <c r="F109" s="202" t="s">
        <v>175</v>
      </c>
      <c r="G109" s="37"/>
      <c r="H109" s="37"/>
      <c r="I109" s="199"/>
      <c r="J109" s="37"/>
      <c r="K109" s="37"/>
      <c r="L109" s="41"/>
      <c r="M109" s="200"/>
      <c r="N109" s="201"/>
      <c r="O109" s="82"/>
      <c r="P109" s="82"/>
      <c r="Q109" s="82"/>
      <c r="R109" s="82"/>
      <c r="S109" s="82"/>
      <c r="T109" s="82"/>
      <c r="U109" s="83"/>
      <c r="V109" s="35"/>
      <c r="W109" s="35"/>
      <c r="X109" s="35"/>
      <c r="Y109" s="35"/>
      <c r="Z109" s="35"/>
      <c r="AA109" s="35"/>
      <c r="AB109" s="35"/>
      <c r="AC109" s="35"/>
      <c r="AD109" s="35"/>
      <c r="AE109" s="35"/>
      <c r="AT109" s="13" t="s">
        <v>135</v>
      </c>
      <c r="AU109" s="13" t="s">
        <v>80</v>
      </c>
    </row>
    <row r="110" spans="1:65" s="2" customFormat="1" ht="24.15" customHeight="1">
      <c r="A110" s="35"/>
      <c r="B110" s="36"/>
      <c r="C110" s="184" t="s">
        <v>176</v>
      </c>
      <c r="D110" s="203" t="s">
        <v>125</v>
      </c>
      <c r="E110" s="185" t="s">
        <v>177</v>
      </c>
      <c r="F110" s="186" t="s">
        <v>178</v>
      </c>
      <c r="G110" s="187" t="s">
        <v>128</v>
      </c>
      <c r="H110" s="188">
        <v>44.476</v>
      </c>
      <c r="I110" s="189"/>
      <c r="J110" s="190">
        <f>ROUND(I110*H110,2)</f>
        <v>0</v>
      </c>
      <c r="K110" s="186" t="s">
        <v>129</v>
      </c>
      <c r="L110" s="41"/>
      <c r="M110" s="191" t="s">
        <v>39</v>
      </c>
      <c r="N110" s="192" t="s">
        <v>53</v>
      </c>
      <c r="O110" s="82"/>
      <c r="P110" s="193">
        <f>O110*H110</f>
        <v>0</v>
      </c>
      <c r="Q110" s="193">
        <v>0</v>
      </c>
      <c r="R110" s="193">
        <f>Q110*H110</f>
        <v>0</v>
      </c>
      <c r="S110" s="193">
        <v>0</v>
      </c>
      <c r="T110" s="193">
        <f>S110*H110</f>
        <v>0</v>
      </c>
      <c r="U110" s="194" t="s">
        <v>39</v>
      </c>
      <c r="V110" s="35"/>
      <c r="W110" s="35"/>
      <c r="X110" s="35"/>
      <c r="Y110" s="35"/>
      <c r="Z110" s="35"/>
      <c r="AA110" s="35"/>
      <c r="AB110" s="35"/>
      <c r="AC110" s="35"/>
      <c r="AD110" s="35"/>
      <c r="AE110" s="35"/>
      <c r="AR110" s="195" t="s">
        <v>130</v>
      </c>
      <c r="AT110" s="195" t="s">
        <v>125</v>
      </c>
      <c r="AU110" s="195" t="s">
        <v>80</v>
      </c>
      <c r="AY110" s="13" t="s">
        <v>131</v>
      </c>
      <c r="BE110" s="196">
        <f>IF(N110="základní",J110,0)</f>
        <v>0</v>
      </c>
      <c r="BF110" s="196">
        <f>IF(N110="snížená",J110,0)</f>
        <v>0</v>
      </c>
      <c r="BG110" s="196">
        <f>IF(N110="zákl. přenesená",J110,0)</f>
        <v>0</v>
      </c>
      <c r="BH110" s="196">
        <f>IF(N110="sníž. přenesená",J110,0)</f>
        <v>0</v>
      </c>
      <c r="BI110" s="196">
        <f>IF(N110="nulová",J110,0)</f>
        <v>0</v>
      </c>
      <c r="BJ110" s="13" t="s">
        <v>130</v>
      </c>
      <c r="BK110" s="196">
        <f>ROUND(I110*H110,2)</f>
        <v>0</v>
      </c>
      <c r="BL110" s="13" t="s">
        <v>130</v>
      </c>
      <c r="BM110" s="195" t="s">
        <v>179</v>
      </c>
    </row>
    <row r="111" spans="1:47" s="2" customFormat="1" ht="12">
      <c r="A111" s="35"/>
      <c r="B111" s="36"/>
      <c r="C111" s="37"/>
      <c r="D111" s="197" t="s">
        <v>133</v>
      </c>
      <c r="E111" s="37"/>
      <c r="F111" s="198" t="s">
        <v>180</v>
      </c>
      <c r="G111" s="37"/>
      <c r="H111" s="37"/>
      <c r="I111" s="199"/>
      <c r="J111" s="37"/>
      <c r="K111" s="37"/>
      <c r="L111" s="41"/>
      <c r="M111" s="200"/>
      <c r="N111" s="201"/>
      <c r="O111" s="82"/>
      <c r="P111" s="82"/>
      <c r="Q111" s="82"/>
      <c r="R111" s="82"/>
      <c r="S111" s="82"/>
      <c r="T111" s="82"/>
      <c r="U111" s="83"/>
      <c r="V111" s="35"/>
      <c r="W111" s="35"/>
      <c r="X111" s="35"/>
      <c r="Y111" s="35"/>
      <c r="Z111" s="35"/>
      <c r="AA111" s="35"/>
      <c r="AB111" s="35"/>
      <c r="AC111" s="35"/>
      <c r="AD111" s="35"/>
      <c r="AE111" s="35"/>
      <c r="AT111" s="13" t="s">
        <v>133</v>
      </c>
      <c r="AU111" s="13" t="s">
        <v>80</v>
      </c>
    </row>
    <row r="112" spans="1:47" s="2" customFormat="1" ht="12">
      <c r="A112" s="35"/>
      <c r="B112" s="36"/>
      <c r="C112" s="37"/>
      <c r="D112" s="197" t="s">
        <v>135</v>
      </c>
      <c r="E112" s="37"/>
      <c r="F112" s="202" t="s">
        <v>175</v>
      </c>
      <c r="G112" s="37"/>
      <c r="H112" s="37"/>
      <c r="I112" s="199"/>
      <c r="J112" s="37"/>
      <c r="K112" s="37"/>
      <c r="L112" s="41"/>
      <c r="M112" s="200"/>
      <c r="N112" s="201"/>
      <c r="O112" s="82"/>
      <c r="P112" s="82"/>
      <c r="Q112" s="82"/>
      <c r="R112" s="82"/>
      <c r="S112" s="82"/>
      <c r="T112" s="82"/>
      <c r="U112" s="83"/>
      <c r="V112" s="35"/>
      <c r="W112" s="35"/>
      <c r="X112" s="35"/>
      <c r="Y112" s="35"/>
      <c r="Z112" s="35"/>
      <c r="AA112" s="35"/>
      <c r="AB112" s="35"/>
      <c r="AC112" s="35"/>
      <c r="AD112" s="35"/>
      <c r="AE112" s="35"/>
      <c r="AT112" s="13" t="s">
        <v>135</v>
      </c>
      <c r="AU112" s="13" t="s">
        <v>80</v>
      </c>
    </row>
    <row r="113" spans="1:47" s="2" customFormat="1" ht="12">
      <c r="A113" s="35"/>
      <c r="B113" s="36"/>
      <c r="C113" s="37"/>
      <c r="D113" s="197" t="s">
        <v>181</v>
      </c>
      <c r="E113" s="37"/>
      <c r="F113" s="202" t="s">
        <v>182</v>
      </c>
      <c r="G113" s="37"/>
      <c r="H113" s="37"/>
      <c r="I113" s="199"/>
      <c r="J113" s="37"/>
      <c r="K113" s="37"/>
      <c r="L113" s="41"/>
      <c r="M113" s="200"/>
      <c r="N113" s="201"/>
      <c r="O113" s="82"/>
      <c r="P113" s="82"/>
      <c r="Q113" s="82"/>
      <c r="R113" s="82"/>
      <c r="S113" s="82"/>
      <c r="T113" s="82"/>
      <c r="U113" s="83"/>
      <c r="V113" s="35"/>
      <c r="W113" s="35"/>
      <c r="X113" s="35"/>
      <c r="Y113" s="35"/>
      <c r="Z113" s="35"/>
      <c r="AA113" s="35"/>
      <c r="AB113" s="35"/>
      <c r="AC113" s="35"/>
      <c r="AD113" s="35"/>
      <c r="AE113" s="35"/>
      <c r="AT113" s="13" t="s">
        <v>181</v>
      </c>
      <c r="AU113" s="13" t="s">
        <v>80</v>
      </c>
    </row>
    <row r="114" spans="1:65" s="2" customFormat="1" ht="24.15" customHeight="1">
      <c r="A114" s="35"/>
      <c r="B114" s="36"/>
      <c r="C114" s="184" t="s">
        <v>183</v>
      </c>
      <c r="D114" s="203" t="s">
        <v>125</v>
      </c>
      <c r="E114" s="185" t="s">
        <v>184</v>
      </c>
      <c r="F114" s="186" t="s">
        <v>185</v>
      </c>
      <c r="G114" s="187" t="s">
        <v>156</v>
      </c>
      <c r="H114" s="188">
        <v>2833.116</v>
      </c>
      <c r="I114" s="189"/>
      <c r="J114" s="190">
        <f>ROUND(I114*H114,2)</f>
        <v>0</v>
      </c>
      <c r="K114" s="186" t="s">
        <v>129</v>
      </c>
      <c r="L114" s="41"/>
      <c r="M114" s="191" t="s">
        <v>39</v>
      </c>
      <c r="N114" s="192" t="s">
        <v>53</v>
      </c>
      <c r="O114" s="82"/>
      <c r="P114" s="193">
        <f>O114*H114</f>
        <v>0</v>
      </c>
      <c r="Q114" s="193">
        <v>0</v>
      </c>
      <c r="R114" s="193">
        <f>Q114*H114</f>
        <v>0</v>
      </c>
      <c r="S114" s="193">
        <v>0</v>
      </c>
      <c r="T114" s="193">
        <f>S114*H114</f>
        <v>0</v>
      </c>
      <c r="U114" s="194" t="s">
        <v>39</v>
      </c>
      <c r="V114" s="35"/>
      <c r="W114" s="35"/>
      <c r="X114" s="35"/>
      <c r="Y114" s="35"/>
      <c r="Z114" s="35"/>
      <c r="AA114" s="35"/>
      <c r="AB114" s="35"/>
      <c r="AC114" s="35"/>
      <c r="AD114" s="35"/>
      <c r="AE114" s="35"/>
      <c r="AR114" s="195" t="s">
        <v>130</v>
      </c>
      <c r="AT114" s="195" t="s">
        <v>125</v>
      </c>
      <c r="AU114" s="195" t="s">
        <v>80</v>
      </c>
      <c r="AY114" s="13" t="s">
        <v>131</v>
      </c>
      <c r="BE114" s="196">
        <f>IF(N114="základní",J114,0)</f>
        <v>0</v>
      </c>
      <c r="BF114" s="196">
        <f>IF(N114="snížená",J114,0)</f>
        <v>0</v>
      </c>
      <c r="BG114" s="196">
        <f>IF(N114="zákl. přenesená",J114,0)</f>
        <v>0</v>
      </c>
      <c r="BH114" s="196">
        <f>IF(N114="sníž. přenesená",J114,0)</f>
        <v>0</v>
      </c>
      <c r="BI114" s="196">
        <f>IF(N114="nulová",J114,0)</f>
        <v>0</v>
      </c>
      <c r="BJ114" s="13" t="s">
        <v>130</v>
      </c>
      <c r="BK114" s="196">
        <f>ROUND(I114*H114,2)</f>
        <v>0</v>
      </c>
      <c r="BL114" s="13" t="s">
        <v>130</v>
      </c>
      <c r="BM114" s="195" t="s">
        <v>186</v>
      </c>
    </row>
    <row r="115" spans="1:47" s="2" customFormat="1" ht="12">
      <c r="A115" s="35"/>
      <c r="B115" s="36"/>
      <c r="C115" s="37"/>
      <c r="D115" s="197" t="s">
        <v>133</v>
      </c>
      <c r="E115" s="37"/>
      <c r="F115" s="198" t="s">
        <v>187</v>
      </c>
      <c r="G115" s="37"/>
      <c r="H115" s="37"/>
      <c r="I115" s="199"/>
      <c r="J115" s="37"/>
      <c r="K115" s="37"/>
      <c r="L115" s="41"/>
      <c r="M115" s="200"/>
      <c r="N115" s="201"/>
      <c r="O115" s="82"/>
      <c r="P115" s="82"/>
      <c r="Q115" s="82"/>
      <c r="R115" s="82"/>
      <c r="S115" s="82"/>
      <c r="T115" s="82"/>
      <c r="U115" s="83"/>
      <c r="V115" s="35"/>
      <c r="W115" s="35"/>
      <c r="X115" s="35"/>
      <c r="Y115" s="35"/>
      <c r="Z115" s="35"/>
      <c r="AA115" s="35"/>
      <c r="AB115" s="35"/>
      <c r="AC115" s="35"/>
      <c r="AD115" s="35"/>
      <c r="AE115" s="35"/>
      <c r="AT115" s="13" t="s">
        <v>133</v>
      </c>
      <c r="AU115" s="13" t="s">
        <v>80</v>
      </c>
    </row>
    <row r="116" spans="1:47" s="2" customFormat="1" ht="12">
      <c r="A116" s="35"/>
      <c r="B116" s="36"/>
      <c r="C116" s="37"/>
      <c r="D116" s="197" t="s">
        <v>135</v>
      </c>
      <c r="E116" s="37"/>
      <c r="F116" s="202" t="s">
        <v>164</v>
      </c>
      <c r="G116" s="37"/>
      <c r="H116" s="37"/>
      <c r="I116" s="199"/>
      <c r="J116" s="37"/>
      <c r="K116" s="37"/>
      <c r="L116" s="41"/>
      <c r="M116" s="200"/>
      <c r="N116" s="201"/>
      <c r="O116" s="82"/>
      <c r="P116" s="82"/>
      <c r="Q116" s="82"/>
      <c r="R116" s="82"/>
      <c r="S116" s="82"/>
      <c r="T116" s="82"/>
      <c r="U116" s="83"/>
      <c r="V116" s="35"/>
      <c r="W116" s="35"/>
      <c r="X116" s="35"/>
      <c r="Y116" s="35"/>
      <c r="Z116" s="35"/>
      <c r="AA116" s="35"/>
      <c r="AB116" s="35"/>
      <c r="AC116" s="35"/>
      <c r="AD116" s="35"/>
      <c r="AE116" s="35"/>
      <c r="AT116" s="13" t="s">
        <v>135</v>
      </c>
      <c r="AU116" s="13" t="s">
        <v>80</v>
      </c>
    </row>
    <row r="117" spans="1:47" s="2" customFormat="1" ht="12">
      <c r="A117" s="35"/>
      <c r="B117" s="36"/>
      <c r="C117" s="37"/>
      <c r="D117" s="197" t="s">
        <v>181</v>
      </c>
      <c r="E117" s="37"/>
      <c r="F117" s="202" t="s">
        <v>188</v>
      </c>
      <c r="G117" s="37"/>
      <c r="H117" s="37"/>
      <c r="I117" s="199"/>
      <c r="J117" s="37"/>
      <c r="K117" s="37"/>
      <c r="L117" s="41"/>
      <c r="M117" s="200"/>
      <c r="N117" s="201"/>
      <c r="O117" s="82"/>
      <c r="P117" s="82"/>
      <c r="Q117" s="82"/>
      <c r="R117" s="82"/>
      <c r="S117" s="82"/>
      <c r="T117" s="82"/>
      <c r="U117" s="83"/>
      <c r="V117" s="35"/>
      <c r="W117" s="35"/>
      <c r="X117" s="35"/>
      <c r="Y117" s="35"/>
      <c r="Z117" s="35"/>
      <c r="AA117" s="35"/>
      <c r="AB117" s="35"/>
      <c r="AC117" s="35"/>
      <c r="AD117" s="35"/>
      <c r="AE117" s="35"/>
      <c r="AT117" s="13" t="s">
        <v>181</v>
      </c>
      <c r="AU117" s="13" t="s">
        <v>80</v>
      </c>
    </row>
    <row r="118" spans="1:65" s="2" customFormat="1" ht="24.15" customHeight="1">
      <c r="A118" s="35"/>
      <c r="B118" s="36"/>
      <c r="C118" s="184" t="s">
        <v>189</v>
      </c>
      <c r="D118" s="184" t="s">
        <v>125</v>
      </c>
      <c r="E118" s="185" t="s">
        <v>190</v>
      </c>
      <c r="F118" s="186" t="s">
        <v>191</v>
      </c>
      <c r="G118" s="187" t="s">
        <v>156</v>
      </c>
      <c r="H118" s="188">
        <v>62.391</v>
      </c>
      <c r="I118" s="189"/>
      <c r="J118" s="190">
        <f>ROUND(I118*H118,2)</f>
        <v>0</v>
      </c>
      <c r="K118" s="186" t="s">
        <v>129</v>
      </c>
      <c r="L118" s="41"/>
      <c r="M118" s="191" t="s">
        <v>39</v>
      </c>
      <c r="N118" s="192" t="s">
        <v>53</v>
      </c>
      <c r="O118" s="82"/>
      <c r="P118" s="193">
        <f>O118*H118</f>
        <v>0</v>
      </c>
      <c r="Q118" s="193">
        <v>0</v>
      </c>
      <c r="R118" s="193">
        <f>Q118*H118</f>
        <v>0</v>
      </c>
      <c r="S118" s="193">
        <v>0</v>
      </c>
      <c r="T118" s="193">
        <f>S118*H118</f>
        <v>0</v>
      </c>
      <c r="U118" s="194" t="s">
        <v>39</v>
      </c>
      <c r="V118" s="35"/>
      <c r="W118" s="35"/>
      <c r="X118" s="35"/>
      <c r="Y118" s="35"/>
      <c r="Z118" s="35"/>
      <c r="AA118" s="35"/>
      <c r="AB118" s="35"/>
      <c r="AC118" s="35"/>
      <c r="AD118" s="35"/>
      <c r="AE118" s="35"/>
      <c r="AR118" s="195" t="s">
        <v>130</v>
      </c>
      <c r="AT118" s="195" t="s">
        <v>125</v>
      </c>
      <c r="AU118" s="195" t="s">
        <v>80</v>
      </c>
      <c r="AY118" s="13" t="s">
        <v>131</v>
      </c>
      <c r="BE118" s="196">
        <f>IF(N118="základní",J118,0)</f>
        <v>0</v>
      </c>
      <c r="BF118" s="196">
        <f>IF(N118="snížená",J118,0)</f>
        <v>0</v>
      </c>
      <c r="BG118" s="196">
        <f>IF(N118="zákl. přenesená",J118,0)</f>
        <v>0</v>
      </c>
      <c r="BH118" s="196">
        <f>IF(N118="sníž. přenesená",J118,0)</f>
        <v>0</v>
      </c>
      <c r="BI118" s="196">
        <f>IF(N118="nulová",J118,0)</f>
        <v>0</v>
      </c>
      <c r="BJ118" s="13" t="s">
        <v>130</v>
      </c>
      <c r="BK118" s="196">
        <f>ROUND(I118*H118,2)</f>
        <v>0</v>
      </c>
      <c r="BL118" s="13" t="s">
        <v>130</v>
      </c>
      <c r="BM118" s="195" t="s">
        <v>192</v>
      </c>
    </row>
    <row r="119" spans="1:47" s="2" customFormat="1" ht="12">
      <c r="A119" s="35"/>
      <c r="B119" s="36"/>
      <c r="C119" s="37"/>
      <c r="D119" s="197" t="s">
        <v>133</v>
      </c>
      <c r="E119" s="37"/>
      <c r="F119" s="198" t="s">
        <v>193</v>
      </c>
      <c r="G119" s="37"/>
      <c r="H119" s="37"/>
      <c r="I119" s="199"/>
      <c r="J119" s="37"/>
      <c r="K119" s="37"/>
      <c r="L119" s="41"/>
      <c r="M119" s="200"/>
      <c r="N119" s="201"/>
      <c r="O119" s="82"/>
      <c r="P119" s="82"/>
      <c r="Q119" s="82"/>
      <c r="R119" s="82"/>
      <c r="S119" s="82"/>
      <c r="T119" s="82"/>
      <c r="U119" s="83"/>
      <c r="V119" s="35"/>
      <c r="W119" s="35"/>
      <c r="X119" s="35"/>
      <c r="Y119" s="35"/>
      <c r="Z119" s="35"/>
      <c r="AA119" s="35"/>
      <c r="AB119" s="35"/>
      <c r="AC119" s="35"/>
      <c r="AD119" s="35"/>
      <c r="AE119" s="35"/>
      <c r="AT119" s="13" t="s">
        <v>133</v>
      </c>
      <c r="AU119" s="13" t="s">
        <v>80</v>
      </c>
    </row>
    <row r="120" spans="1:47" s="2" customFormat="1" ht="12">
      <c r="A120" s="35"/>
      <c r="B120" s="36"/>
      <c r="C120" s="37"/>
      <c r="D120" s="197" t="s">
        <v>135</v>
      </c>
      <c r="E120" s="37"/>
      <c r="F120" s="202" t="s">
        <v>164</v>
      </c>
      <c r="G120" s="37"/>
      <c r="H120" s="37"/>
      <c r="I120" s="199"/>
      <c r="J120" s="37"/>
      <c r="K120" s="37"/>
      <c r="L120" s="41"/>
      <c r="M120" s="200"/>
      <c r="N120" s="201"/>
      <c r="O120" s="82"/>
      <c r="P120" s="82"/>
      <c r="Q120" s="82"/>
      <c r="R120" s="82"/>
      <c r="S120" s="82"/>
      <c r="T120" s="82"/>
      <c r="U120" s="83"/>
      <c r="V120" s="35"/>
      <c r="W120" s="35"/>
      <c r="X120" s="35"/>
      <c r="Y120" s="35"/>
      <c r="Z120" s="35"/>
      <c r="AA120" s="35"/>
      <c r="AB120" s="35"/>
      <c r="AC120" s="35"/>
      <c r="AD120" s="35"/>
      <c r="AE120" s="35"/>
      <c r="AT120" s="13" t="s">
        <v>135</v>
      </c>
      <c r="AU120" s="13" t="s">
        <v>80</v>
      </c>
    </row>
    <row r="121" spans="1:47" s="2" customFormat="1" ht="12">
      <c r="A121" s="35"/>
      <c r="B121" s="36"/>
      <c r="C121" s="37"/>
      <c r="D121" s="197" t="s">
        <v>181</v>
      </c>
      <c r="E121" s="37"/>
      <c r="F121" s="202" t="s">
        <v>188</v>
      </c>
      <c r="G121" s="37"/>
      <c r="H121" s="37"/>
      <c r="I121" s="199"/>
      <c r="J121" s="37"/>
      <c r="K121" s="37"/>
      <c r="L121" s="41"/>
      <c r="M121" s="200"/>
      <c r="N121" s="201"/>
      <c r="O121" s="82"/>
      <c r="P121" s="82"/>
      <c r="Q121" s="82"/>
      <c r="R121" s="82"/>
      <c r="S121" s="82"/>
      <c r="T121" s="82"/>
      <c r="U121" s="83"/>
      <c r="V121" s="35"/>
      <c r="W121" s="35"/>
      <c r="X121" s="35"/>
      <c r="Y121" s="35"/>
      <c r="Z121" s="35"/>
      <c r="AA121" s="35"/>
      <c r="AB121" s="35"/>
      <c r="AC121" s="35"/>
      <c r="AD121" s="35"/>
      <c r="AE121" s="35"/>
      <c r="AT121" s="13" t="s">
        <v>181</v>
      </c>
      <c r="AU121" s="13" t="s">
        <v>80</v>
      </c>
    </row>
    <row r="122" spans="1:65" s="2" customFormat="1" ht="16.5" customHeight="1">
      <c r="A122" s="35"/>
      <c r="B122" s="36"/>
      <c r="C122" s="184" t="s">
        <v>194</v>
      </c>
      <c r="D122" s="184" t="s">
        <v>125</v>
      </c>
      <c r="E122" s="185" t="s">
        <v>195</v>
      </c>
      <c r="F122" s="186" t="s">
        <v>196</v>
      </c>
      <c r="G122" s="187" t="s">
        <v>128</v>
      </c>
      <c r="H122" s="188">
        <v>12.163</v>
      </c>
      <c r="I122" s="189"/>
      <c r="J122" s="190">
        <f>ROUND(I122*H122,2)</f>
        <v>0</v>
      </c>
      <c r="K122" s="186" t="s">
        <v>129</v>
      </c>
      <c r="L122" s="41"/>
      <c r="M122" s="191" t="s">
        <v>39</v>
      </c>
      <c r="N122" s="192" t="s">
        <v>53</v>
      </c>
      <c r="O122" s="82"/>
      <c r="P122" s="193">
        <f>O122*H122</f>
        <v>0</v>
      </c>
      <c r="Q122" s="193">
        <v>0</v>
      </c>
      <c r="R122" s="193">
        <f>Q122*H122</f>
        <v>0</v>
      </c>
      <c r="S122" s="193">
        <v>0</v>
      </c>
      <c r="T122" s="193">
        <f>S122*H122</f>
        <v>0</v>
      </c>
      <c r="U122" s="194" t="s">
        <v>39</v>
      </c>
      <c r="V122" s="35"/>
      <c r="W122" s="35"/>
      <c r="X122" s="35"/>
      <c r="Y122" s="35"/>
      <c r="Z122" s="35"/>
      <c r="AA122" s="35"/>
      <c r="AB122" s="35"/>
      <c r="AC122" s="35"/>
      <c r="AD122" s="35"/>
      <c r="AE122" s="35"/>
      <c r="AR122" s="195" t="s">
        <v>130</v>
      </c>
      <c r="AT122" s="195" t="s">
        <v>125</v>
      </c>
      <c r="AU122" s="195" t="s">
        <v>80</v>
      </c>
      <c r="AY122" s="13" t="s">
        <v>131</v>
      </c>
      <c r="BE122" s="196">
        <f>IF(N122="základní",J122,0)</f>
        <v>0</v>
      </c>
      <c r="BF122" s="196">
        <f>IF(N122="snížená",J122,0)</f>
        <v>0</v>
      </c>
      <c r="BG122" s="196">
        <f>IF(N122="zákl. přenesená",J122,0)</f>
        <v>0</v>
      </c>
      <c r="BH122" s="196">
        <f>IF(N122="sníž. přenesená",J122,0)</f>
        <v>0</v>
      </c>
      <c r="BI122" s="196">
        <f>IF(N122="nulová",J122,0)</f>
        <v>0</v>
      </c>
      <c r="BJ122" s="13" t="s">
        <v>130</v>
      </c>
      <c r="BK122" s="196">
        <f>ROUND(I122*H122,2)</f>
        <v>0</v>
      </c>
      <c r="BL122" s="13" t="s">
        <v>130</v>
      </c>
      <c r="BM122" s="195" t="s">
        <v>197</v>
      </c>
    </row>
    <row r="123" spans="1:47" s="2" customFormat="1" ht="12">
      <c r="A123" s="35"/>
      <c r="B123" s="36"/>
      <c r="C123" s="37"/>
      <c r="D123" s="197" t="s">
        <v>133</v>
      </c>
      <c r="E123" s="37"/>
      <c r="F123" s="198" t="s">
        <v>198</v>
      </c>
      <c r="G123" s="37"/>
      <c r="H123" s="37"/>
      <c r="I123" s="199"/>
      <c r="J123" s="37"/>
      <c r="K123" s="37"/>
      <c r="L123" s="41"/>
      <c r="M123" s="200"/>
      <c r="N123" s="201"/>
      <c r="O123" s="82"/>
      <c r="P123" s="82"/>
      <c r="Q123" s="82"/>
      <c r="R123" s="82"/>
      <c r="S123" s="82"/>
      <c r="T123" s="82"/>
      <c r="U123" s="83"/>
      <c r="V123" s="35"/>
      <c r="W123" s="35"/>
      <c r="X123" s="35"/>
      <c r="Y123" s="35"/>
      <c r="Z123" s="35"/>
      <c r="AA123" s="35"/>
      <c r="AB123" s="35"/>
      <c r="AC123" s="35"/>
      <c r="AD123" s="35"/>
      <c r="AE123" s="35"/>
      <c r="AT123" s="13" t="s">
        <v>133</v>
      </c>
      <c r="AU123" s="13" t="s">
        <v>80</v>
      </c>
    </row>
    <row r="124" spans="1:47" s="2" customFormat="1" ht="12">
      <c r="A124" s="35"/>
      <c r="B124" s="36"/>
      <c r="C124" s="37"/>
      <c r="D124" s="197" t="s">
        <v>135</v>
      </c>
      <c r="E124" s="37"/>
      <c r="F124" s="202" t="s">
        <v>199</v>
      </c>
      <c r="G124" s="37"/>
      <c r="H124" s="37"/>
      <c r="I124" s="199"/>
      <c r="J124" s="37"/>
      <c r="K124" s="37"/>
      <c r="L124" s="41"/>
      <c r="M124" s="200"/>
      <c r="N124" s="201"/>
      <c r="O124" s="82"/>
      <c r="P124" s="82"/>
      <c r="Q124" s="82"/>
      <c r="R124" s="82"/>
      <c r="S124" s="82"/>
      <c r="T124" s="82"/>
      <c r="U124" s="83"/>
      <c r="V124" s="35"/>
      <c r="W124" s="35"/>
      <c r="X124" s="35"/>
      <c r="Y124" s="35"/>
      <c r="Z124" s="35"/>
      <c r="AA124" s="35"/>
      <c r="AB124" s="35"/>
      <c r="AC124" s="35"/>
      <c r="AD124" s="35"/>
      <c r="AE124" s="35"/>
      <c r="AT124" s="13" t="s">
        <v>135</v>
      </c>
      <c r="AU124" s="13" t="s">
        <v>80</v>
      </c>
    </row>
    <row r="125" spans="1:47" s="2" customFormat="1" ht="12">
      <c r="A125" s="35"/>
      <c r="B125" s="36"/>
      <c r="C125" s="37"/>
      <c r="D125" s="197" t="s">
        <v>181</v>
      </c>
      <c r="E125" s="37"/>
      <c r="F125" s="202" t="s">
        <v>200</v>
      </c>
      <c r="G125" s="37"/>
      <c r="H125" s="37"/>
      <c r="I125" s="199"/>
      <c r="J125" s="37"/>
      <c r="K125" s="37"/>
      <c r="L125" s="41"/>
      <c r="M125" s="200"/>
      <c r="N125" s="201"/>
      <c r="O125" s="82"/>
      <c r="P125" s="82"/>
      <c r="Q125" s="82"/>
      <c r="R125" s="82"/>
      <c r="S125" s="82"/>
      <c r="T125" s="82"/>
      <c r="U125" s="83"/>
      <c r="V125" s="35"/>
      <c r="W125" s="35"/>
      <c r="X125" s="35"/>
      <c r="Y125" s="35"/>
      <c r="Z125" s="35"/>
      <c r="AA125" s="35"/>
      <c r="AB125" s="35"/>
      <c r="AC125" s="35"/>
      <c r="AD125" s="35"/>
      <c r="AE125" s="35"/>
      <c r="AT125" s="13" t="s">
        <v>181</v>
      </c>
      <c r="AU125" s="13" t="s">
        <v>80</v>
      </c>
    </row>
    <row r="126" spans="1:65" s="2" customFormat="1" ht="16.5" customHeight="1">
      <c r="A126" s="35"/>
      <c r="B126" s="36"/>
      <c r="C126" s="184" t="s">
        <v>201</v>
      </c>
      <c r="D126" s="184" t="s">
        <v>125</v>
      </c>
      <c r="E126" s="185" t="s">
        <v>202</v>
      </c>
      <c r="F126" s="186" t="s">
        <v>203</v>
      </c>
      <c r="G126" s="187" t="s">
        <v>156</v>
      </c>
      <c r="H126" s="188">
        <v>448.884</v>
      </c>
      <c r="I126" s="189"/>
      <c r="J126" s="190">
        <f>ROUND(I126*H126,2)</f>
        <v>0</v>
      </c>
      <c r="K126" s="186" t="s">
        <v>129</v>
      </c>
      <c r="L126" s="41"/>
      <c r="M126" s="191" t="s">
        <v>39</v>
      </c>
      <c r="N126" s="192" t="s">
        <v>53</v>
      </c>
      <c r="O126" s="82"/>
      <c r="P126" s="193">
        <f>O126*H126</f>
        <v>0</v>
      </c>
      <c r="Q126" s="193">
        <v>0</v>
      </c>
      <c r="R126" s="193">
        <f>Q126*H126</f>
        <v>0</v>
      </c>
      <c r="S126" s="193">
        <v>0</v>
      </c>
      <c r="T126" s="193">
        <f>S126*H126</f>
        <v>0</v>
      </c>
      <c r="U126" s="194" t="s">
        <v>39</v>
      </c>
      <c r="V126" s="35"/>
      <c r="W126" s="35"/>
      <c r="X126" s="35"/>
      <c r="Y126" s="35"/>
      <c r="Z126" s="35"/>
      <c r="AA126" s="35"/>
      <c r="AB126" s="35"/>
      <c r="AC126" s="35"/>
      <c r="AD126" s="35"/>
      <c r="AE126" s="35"/>
      <c r="AR126" s="195" t="s">
        <v>130</v>
      </c>
      <c r="AT126" s="195" t="s">
        <v>125</v>
      </c>
      <c r="AU126" s="195" t="s">
        <v>80</v>
      </c>
      <c r="AY126" s="13" t="s">
        <v>131</v>
      </c>
      <c r="BE126" s="196">
        <f>IF(N126="základní",J126,0)</f>
        <v>0</v>
      </c>
      <c r="BF126" s="196">
        <f>IF(N126="snížená",J126,0)</f>
        <v>0</v>
      </c>
      <c r="BG126" s="196">
        <f>IF(N126="zákl. přenesená",J126,0)</f>
        <v>0</v>
      </c>
      <c r="BH126" s="196">
        <f>IF(N126="sníž. přenesená",J126,0)</f>
        <v>0</v>
      </c>
      <c r="BI126" s="196">
        <f>IF(N126="nulová",J126,0)</f>
        <v>0</v>
      </c>
      <c r="BJ126" s="13" t="s">
        <v>130</v>
      </c>
      <c r="BK126" s="196">
        <f>ROUND(I126*H126,2)</f>
        <v>0</v>
      </c>
      <c r="BL126" s="13" t="s">
        <v>130</v>
      </c>
      <c r="BM126" s="195" t="s">
        <v>204</v>
      </c>
    </row>
    <row r="127" spans="1:47" s="2" customFormat="1" ht="12">
      <c r="A127" s="35"/>
      <c r="B127" s="36"/>
      <c r="C127" s="37"/>
      <c r="D127" s="197" t="s">
        <v>133</v>
      </c>
      <c r="E127" s="37"/>
      <c r="F127" s="198" t="s">
        <v>205</v>
      </c>
      <c r="G127" s="37"/>
      <c r="H127" s="37"/>
      <c r="I127" s="199"/>
      <c r="J127" s="37"/>
      <c r="K127" s="37"/>
      <c r="L127" s="41"/>
      <c r="M127" s="200"/>
      <c r="N127" s="201"/>
      <c r="O127" s="82"/>
      <c r="P127" s="82"/>
      <c r="Q127" s="82"/>
      <c r="R127" s="82"/>
      <c r="S127" s="82"/>
      <c r="T127" s="82"/>
      <c r="U127" s="83"/>
      <c r="V127" s="35"/>
      <c r="W127" s="35"/>
      <c r="X127" s="35"/>
      <c r="Y127" s="35"/>
      <c r="Z127" s="35"/>
      <c r="AA127" s="35"/>
      <c r="AB127" s="35"/>
      <c r="AC127" s="35"/>
      <c r="AD127" s="35"/>
      <c r="AE127" s="35"/>
      <c r="AT127" s="13" t="s">
        <v>133</v>
      </c>
      <c r="AU127" s="13" t="s">
        <v>80</v>
      </c>
    </row>
    <row r="128" spans="1:47" s="2" customFormat="1" ht="12">
      <c r="A128" s="35"/>
      <c r="B128" s="36"/>
      <c r="C128" s="37"/>
      <c r="D128" s="197" t="s">
        <v>135</v>
      </c>
      <c r="E128" s="37"/>
      <c r="F128" s="202" t="s">
        <v>199</v>
      </c>
      <c r="G128" s="37"/>
      <c r="H128" s="37"/>
      <c r="I128" s="199"/>
      <c r="J128" s="37"/>
      <c r="K128" s="37"/>
      <c r="L128" s="41"/>
      <c r="M128" s="200"/>
      <c r="N128" s="201"/>
      <c r="O128" s="82"/>
      <c r="P128" s="82"/>
      <c r="Q128" s="82"/>
      <c r="R128" s="82"/>
      <c r="S128" s="82"/>
      <c r="T128" s="82"/>
      <c r="U128" s="83"/>
      <c r="V128" s="35"/>
      <c r="W128" s="35"/>
      <c r="X128" s="35"/>
      <c r="Y128" s="35"/>
      <c r="Z128" s="35"/>
      <c r="AA128" s="35"/>
      <c r="AB128" s="35"/>
      <c r="AC128" s="35"/>
      <c r="AD128" s="35"/>
      <c r="AE128" s="35"/>
      <c r="AT128" s="13" t="s">
        <v>135</v>
      </c>
      <c r="AU128" s="13" t="s">
        <v>80</v>
      </c>
    </row>
    <row r="129" spans="1:47" s="2" customFormat="1" ht="12">
      <c r="A129" s="35"/>
      <c r="B129" s="36"/>
      <c r="C129" s="37"/>
      <c r="D129" s="197" t="s">
        <v>181</v>
      </c>
      <c r="E129" s="37"/>
      <c r="F129" s="202" t="s">
        <v>206</v>
      </c>
      <c r="G129" s="37"/>
      <c r="H129" s="37"/>
      <c r="I129" s="199"/>
      <c r="J129" s="37"/>
      <c r="K129" s="37"/>
      <c r="L129" s="41"/>
      <c r="M129" s="200"/>
      <c r="N129" s="201"/>
      <c r="O129" s="82"/>
      <c r="P129" s="82"/>
      <c r="Q129" s="82"/>
      <c r="R129" s="82"/>
      <c r="S129" s="82"/>
      <c r="T129" s="82"/>
      <c r="U129" s="83"/>
      <c r="V129" s="35"/>
      <c r="W129" s="35"/>
      <c r="X129" s="35"/>
      <c r="Y129" s="35"/>
      <c r="Z129" s="35"/>
      <c r="AA129" s="35"/>
      <c r="AB129" s="35"/>
      <c r="AC129" s="35"/>
      <c r="AD129" s="35"/>
      <c r="AE129" s="35"/>
      <c r="AT129" s="13" t="s">
        <v>181</v>
      </c>
      <c r="AU129" s="13" t="s">
        <v>80</v>
      </c>
    </row>
    <row r="130" spans="1:65" s="2" customFormat="1" ht="21.75" customHeight="1">
      <c r="A130" s="35"/>
      <c r="B130" s="36"/>
      <c r="C130" s="204" t="s">
        <v>207</v>
      </c>
      <c r="D130" s="204" t="s">
        <v>208</v>
      </c>
      <c r="E130" s="205" t="s">
        <v>209</v>
      </c>
      <c r="F130" s="206" t="s">
        <v>210</v>
      </c>
      <c r="G130" s="207" t="s">
        <v>211</v>
      </c>
      <c r="H130" s="208">
        <v>7473</v>
      </c>
      <c r="I130" s="209"/>
      <c r="J130" s="210">
        <f>ROUND(I130*H130,2)</f>
        <v>0</v>
      </c>
      <c r="K130" s="206" t="s">
        <v>129</v>
      </c>
      <c r="L130" s="211"/>
      <c r="M130" s="212" t="s">
        <v>39</v>
      </c>
      <c r="N130" s="213" t="s">
        <v>53</v>
      </c>
      <c r="O130" s="82"/>
      <c r="P130" s="193">
        <f>O130*H130</f>
        <v>0</v>
      </c>
      <c r="Q130" s="193">
        <v>1</v>
      </c>
      <c r="R130" s="193">
        <f>Q130*H130</f>
        <v>7473</v>
      </c>
      <c r="S130" s="193">
        <v>0</v>
      </c>
      <c r="T130" s="193">
        <f>S130*H130</f>
        <v>0</v>
      </c>
      <c r="U130" s="194" t="s">
        <v>39</v>
      </c>
      <c r="V130" s="35"/>
      <c r="W130" s="35"/>
      <c r="X130" s="35"/>
      <c r="Y130" s="35"/>
      <c r="Z130" s="35"/>
      <c r="AA130" s="35"/>
      <c r="AB130" s="35"/>
      <c r="AC130" s="35"/>
      <c r="AD130" s="35"/>
      <c r="AE130" s="35"/>
      <c r="AR130" s="195" t="s">
        <v>170</v>
      </c>
      <c r="AT130" s="195" t="s">
        <v>208</v>
      </c>
      <c r="AU130" s="195" t="s">
        <v>80</v>
      </c>
      <c r="AY130" s="13" t="s">
        <v>131</v>
      </c>
      <c r="BE130" s="196">
        <f>IF(N130="základní",J130,0)</f>
        <v>0</v>
      </c>
      <c r="BF130" s="196">
        <f>IF(N130="snížená",J130,0)</f>
        <v>0</v>
      </c>
      <c r="BG130" s="196">
        <f>IF(N130="zákl. přenesená",J130,0)</f>
        <v>0</v>
      </c>
      <c r="BH130" s="196">
        <f>IF(N130="sníž. přenesená",J130,0)</f>
        <v>0</v>
      </c>
      <c r="BI130" s="196">
        <f>IF(N130="nulová",J130,0)</f>
        <v>0</v>
      </c>
      <c r="BJ130" s="13" t="s">
        <v>130</v>
      </c>
      <c r="BK130" s="196">
        <f>ROUND(I130*H130,2)</f>
        <v>0</v>
      </c>
      <c r="BL130" s="13" t="s">
        <v>130</v>
      </c>
      <c r="BM130" s="195" t="s">
        <v>212</v>
      </c>
    </row>
    <row r="131" spans="1:47" s="2" customFormat="1" ht="12">
      <c r="A131" s="35"/>
      <c r="B131" s="36"/>
      <c r="C131" s="37"/>
      <c r="D131" s="197" t="s">
        <v>133</v>
      </c>
      <c r="E131" s="37"/>
      <c r="F131" s="198" t="s">
        <v>210</v>
      </c>
      <c r="G131" s="37"/>
      <c r="H131" s="37"/>
      <c r="I131" s="199"/>
      <c r="J131" s="37"/>
      <c r="K131" s="37"/>
      <c r="L131" s="41"/>
      <c r="M131" s="214"/>
      <c r="N131" s="215"/>
      <c r="O131" s="216"/>
      <c r="P131" s="216"/>
      <c r="Q131" s="216"/>
      <c r="R131" s="216"/>
      <c r="S131" s="216"/>
      <c r="T131" s="216"/>
      <c r="U131" s="217"/>
      <c r="V131" s="35"/>
      <c r="W131" s="35"/>
      <c r="X131" s="35"/>
      <c r="Y131" s="35"/>
      <c r="Z131" s="35"/>
      <c r="AA131" s="35"/>
      <c r="AB131" s="35"/>
      <c r="AC131" s="35"/>
      <c r="AD131" s="35"/>
      <c r="AE131" s="35"/>
      <c r="AT131" s="13" t="s">
        <v>133</v>
      </c>
      <c r="AU131" s="13" t="s">
        <v>80</v>
      </c>
    </row>
    <row r="132" spans="1:31" s="2" customFormat="1" ht="6.95" customHeight="1">
      <c r="A132" s="35"/>
      <c r="B132" s="57"/>
      <c r="C132" s="58"/>
      <c r="D132" s="58"/>
      <c r="E132" s="58"/>
      <c r="F132" s="58"/>
      <c r="G132" s="58"/>
      <c r="H132" s="58"/>
      <c r="I132" s="58"/>
      <c r="J132" s="58"/>
      <c r="K132" s="58"/>
      <c r="L132" s="41"/>
      <c r="M132" s="35"/>
      <c r="O132" s="35"/>
      <c r="P132" s="35"/>
      <c r="Q132" s="35"/>
      <c r="R132" s="35"/>
      <c r="S132" s="35"/>
      <c r="T132" s="35"/>
      <c r="U132" s="35"/>
      <c r="V132" s="35"/>
      <c r="W132" s="35"/>
      <c r="X132" s="35"/>
      <c r="Y132" s="35"/>
      <c r="Z132" s="35"/>
      <c r="AA132" s="35"/>
      <c r="AB132" s="35"/>
      <c r="AC132" s="35"/>
      <c r="AD132" s="35"/>
      <c r="AE132" s="35"/>
    </row>
  </sheetData>
  <sheetProtection password="CDD6" sheet="1" objects="1" scenarios="1" formatColumns="0" formatRows="0" autoFilter="0"/>
  <autoFilter ref="C84:K131"/>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0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3" t="s">
        <v>100</v>
      </c>
    </row>
    <row r="3" spans="2:46" s="1" customFormat="1" ht="6.95" customHeight="1">
      <c r="B3" s="136"/>
      <c r="C3" s="137"/>
      <c r="D3" s="137"/>
      <c r="E3" s="137"/>
      <c r="F3" s="137"/>
      <c r="G3" s="137"/>
      <c r="H3" s="137"/>
      <c r="I3" s="137"/>
      <c r="J3" s="137"/>
      <c r="K3" s="137"/>
      <c r="L3" s="16"/>
      <c r="AT3" s="13" t="s">
        <v>89</v>
      </c>
    </row>
    <row r="4" spans="2:46" s="1" customFormat="1" ht="24.95" customHeight="1">
      <c r="B4" s="16"/>
      <c r="D4" s="138" t="s">
        <v>101</v>
      </c>
      <c r="L4" s="16"/>
      <c r="M4" s="139" t="s">
        <v>10</v>
      </c>
      <c r="AT4" s="13" t="s">
        <v>41</v>
      </c>
    </row>
    <row r="5" spans="2:12" s="1" customFormat="1" ht="6.95" customHeight="1">
      <c r="B5" s="16"/>
      <c r="L5" s="16"/>
    </row>
    <row r="6" spans="2:12" s="1" customFormat="1" ht="12" customHeight="1">
      <c r="B6" s="16"/>
      <c r="D6" s="140" t="s">
        <v>16</v>
      </c>
      <c r="L6" s="16"/>
    </row>
    <row r="7" spans="2:12" s="1" customFormat="1" ht="26.25" customHeight="1">
      <c r="B7" s="16"/>
      <c r="E7" s="141" t="str">
        <f>'Rekapitulace zakázky'!K6</f>
        <v>Oprava geometrických parametrů koleje 2023 u ST Most - změna 1</v>
      </c>
      <c r="F7" s="140"/>
      <c r="G7" s="140"/>
      <c r="H7" s="140"/>
      <c r="L7" s="16"/>
    </row>
    <row r="8" spans="2:12" s="1" customFormat="1" ht="12" customHeight="1">
      <c r="B8" s="16"/>
      <c r="D8" s="140" t="s">
        <v>102</v>
      </c>
      <c r="L8" s="16"/>
    </row>
    <row r="9" spans="1:31" s="2" customFormat="1" ht="16.5" customHeight="1">
      <c r="A9" s="35"/>
      <c r="B9" s="41"/>
      <c r="C9" s="35"/>
      <c r="D9" s="35"/>
      <c r="E9" s="141" t="s">
        <v>213</v>
      </c>
      <c r="F9" s="35"/>
      <c r="G9" s="35"/>
      <c r="H9" s="35"/>
      <c r="I9" s="35"/>
      <c r="J9" s="35"/>
      <c r="K9" s="35"/>
      <c r="L9" s="142"/>
      <c r="S9" s="35"/>
      <c r="T9" s="35"/>
      <c r="U9" s="35"/>
      <c r="V9" s="35"/>
      <c r="W9" s="35"/>
      <c r="X9" s="35"/>
      <c r="Y9" s="35"/>
      <c r="Z9" s="35"/>
      <c r="AA9" s="35"/>
      <c r="AB9" s="35"/>
      <c r="AC9" s="35"/>
      <c r="AD9" s="35"/>
      <c r="AE9" s="35"/>
    </row>
    <row r="10" spans="1:31" s="2" customFormat="1" ht="12" customHeight="1">
      <c r="A10" s="35"/>
      <c r="B10" s="41"/>
      <c r="C10" s="35"/>
      <c r="D10" s="140" t="s">
        <v>104</v>
      </c>
      <c r="E10" s="35"/>
      <c r="F10" s="35"/>
      <c r="G10" s="35"/>
      <c r="H10" s="35"/>
      <c r="I10" s="35"/>
      <c r="J10" s="35"/>
      <c r="K10" s="35"/>
      <c r="L10" s="142"/>
      <c r="S10" s="35"/>
      <c r="T10" s="35"/>
      <c r="U10" s="35"/>
      <c r="V10" s="35"/>
      <c r="W10" s="35"/>
      <c r="X10" s="35"/>
      <c r="Y10" s="35"/>
      <c r="Z10" s="35"/>
      <c r="AA10" s="35"/>
      <c r="AB10" s="35"/>
      <c r="AC10" s="35"/>
      <c r="AD10" s="35"/>
      <c r="AE10" s="35"/>
    </row>
    <row r="11" spans="1:31" s="2" customFormat="1" ht="16.5" customHeight="1">
      <c r="A11" s="35"/>
      <c r="B11" s="41"/>
      <c r="C11" s="35"/>
      <c r="D11" s="35"/>
      <c r="E11" s="143" t="s">
        <v>214</v>
      </c>
      <c r="F11" s="35"/>
      <c r="G11" s="35"/>
      <c r="H11" s="35"/>
      <c r="I11" s="35"/>
      <c r="J11" s="35"/>
      <c r="K11" s="35"/>
      <c r="L11" s="142"/>
      <c r="S11" s="35"/>
      <c r="T11" s="35"/>
      <c r="U11" s="35"/>
      <c r="V11" s="35"/>
      <c r="W11" s="35"/>
      <c r="X11" s="35"/>
      <c r="Y11" s="35"/>
      <c r="Z11" s="35"/>
      <c r="AA11" s="35"/>
      <c r="AB11" s="35"/>
      <c r="AC11" s="35"/>
      <c r="AD11" s="35"/>
      <c r="AE11" s="35"/>
    </row>
    <row r="12" spans="1:31" s="2" customFormat="1" ht="12">
      <c r="A12" s="35"/>
      <c r="B12" s="41"/>
      <c r="C12" s="35"/>
      <c r="D12" s="35"/>
      <c r="E12" s="35"/>
      <c r="F12" s="35"/>
      <c r="G12" s="35"/>
      <c r="H12" s="35"/>
      <c r="I12" s="35"/>
      <c r="J12" s="35"/>
      <c r="K12" s="35"/>
      <c r="L12" s="142"/>
      <c r="S12" s="35"/>
      <c r="T12" s="35"/>
      <c r="U12" s="35"/>
      <c r="V12" s="35"/>
      <c r="W12" s="35"/>
      <c r="X12" s="35"/>
      <c r="Y12" s="35"/>
      <c r="Z12" s="35"/>
      <c r="AA12" s="35"/>
      <c r="AB12" s="35"/>
      <c r="AC12" s="35"/>
      <c r="AD12" s="35"/>
      <c r="AE12" s="35"/>
    </row>
    <row r="13" spans="1:31" s="2" customFormat="1" ht="12" customHeight="1">
      <c r="A13" s="35"/>
      <c r="B13" s="41"/>
      <c r="C13" s="35"/>
      <c r="D13" s="140" t="s">
        <v>18</v>
      </c>
      <c r="E13" s="35"/>
      <c r="F13" s="131" t="s">
        <v>39</v>
      </c>
      <c r="G13" s="35"/>
      <c r="H13" s="35"/>
      <c r="I13" s="140" t="s">
        <v>20</v>
      </c>
      <c r="J13" s="131" t="s">
        <v>39</v>
      </c>
      <c r="K13" s="35"/>
      <c r="L13" s="142"/>
      <c r="S13" s="35"/>
      <c r="T13" s="35"/>
      <c r="U13" s="35"/>
      <c r="V13" s="35"/>
      <c r="W13" s="35"/>
      <c r="X13" s="35"/>
      <c r="Y13" s="35"/>
      <c r="Z13" s="35"/>
      <c r="AA13" s="35"/>
      <c r="AB13" s="35"/>
      <c r="AC13" s="35"/>
      <c r="AD13" s="35"/>
      <c r="AE13" s="35"/>
    </row>
    <row r="14" spans="1:31" s="2" customFormat="1" ht="12" customHeight="1">
      <c r="A14" s="35"/>
      <c r="B14" s="41"/>
      <c r="C14" s="35"/>
      <c r="D14" s="140" t="s">
        <v>22</v>
      </c>
      <c r="E14" s="35"/>
      <c r="F14" s="131" t="s">
        <v>23</v>
      </c>
      <c r="G14" s="35"/>
      <c r="H14" s="35"/>
      <c r="I14" s="140" t="s">
        <v>24</v>
      </c>
      <c r="J14" s="144" t="str">
        <f>'Rekapitulace zakázky'!AN8</f>
        <v>13. 1. 2023</v>
      </c>
      <c r="K14" s="35"/>
      <c r="L14" s="142"/>
      <c r="S14" s="35"/>
      <c r="T14" s="35"/>
      <c r="U14" s="35"/>
      <c r="V14" s="35"/>
      <c r="W14" s="35"/>
      <c r="X14" s="35"/>
      <c r="Y14" s="35"/>
      <c r="Z14" s="35"/>
      <c r="AA14" s="35"/>
      <c r="AB14" s="35"/>
      <c r="AC14" s="35"/>
      <c r="AD14" s="35"/>
      <c r="AE14" s="35"/>
    </row>
    <row r="15" spans="1:31" s="2" customFormat="1" ht="10.8" customHeight="1">
      <c r="A15" s="35"/>
      <c r="B15" s="41"/>
      <c r="C15" s="35"/>
      <c r="D15" s="35"/>
      <c r="E15" s="35"/>
      <c r="F15" s="35"/>
      <c r="G15" s="35"/>
      <c r="H15" s="35"/>
      <c r="I15" s="35"/>
      <c r="J15" s="35"/>
      <c r="K15" s="35"/>
      <c r="L15" s="142"/>
      <c r="S15" s="35"/>
      <c r="T15" s="35"/>
      <c r="U15" s="35"/>
      <c r="V15" s="35"/>
      <c r="W15" s="35"/>
      <c r="X15" s="35"/>
      <c r="Y15" s="35"/>
      <c r="Z15" s="35"/>
      <c r="AA15" s="35"/>
      <c r="AB15" s="35"/>
      <c r="AC15" s="35"/>
      <c r="AD15" s="35"/>
      <c r="AE15" s="35"/>
    </row>
    <row r="16" spans="1:31" s="2" customFormat="1" ht="12" customHeight="1">
      <c r="A16" s="35"/>
      <c r="B16" s="41"/>
      <c r="C16" s="35"/>
      <c r="D16" s="140" t="s">
        <v>30</v>
      </c>
      <c r="E16" s="35"/>
      <c r="F16" s="35"/>
      <c r="G16" s="35"/>
      <c r="H16" s="35"/>
      <c r="I16" s="140" t="s">
        <v>31</v>
      </c>
      <c r="J16" s="131" t="s">
        <v>32</v>
      </c>
      <c r="K16" s="35"/>
      <c r="L16" s="142"/>
      <c r="S16" s="35"/>
      <c r="T16" s="35"/>
      <c r="U16" s="35"/>
      <c r="V16" s="35"/>
      <c r="W16" s="35"/>
      <c r="X16" s="35"/>
      <c r="Y16" s="35"/>
      <c r="Z16" s="35"/>
      <c r="AA16" s="35"/>
      <c r="AB16" s="35"/>
      <c r="AC16" s="35"/>
      <c r="AD16" s="35"/>
      <c r="AE16" s="35"/>
    </row>
    <row r="17" spans="1:31" s="2" customFormat="1" ht="18" customHeight="1">
      <c r="A17" s="35"/>
      <c r="B17" s="41"/>
      <c r="C17" s="35"/>
      <c r="D17" s="35"/>
      <c r="E17" s="131" t="s">
        <v>33</v>
      </c>
      <c r="F17" s="35"/>
      <c r="G17" s="35"/>
      <c r="H17" s="35"/>
      <c r="I17" s="140" t="s">
        <v>34</v>
      </c>
      <c r="J17" s="131" t="s">
        <v>35</v>
      </c>
      <c r="K17" s="35"/>
      <c r="L17" s="142"/>
      <c r="S17" s="35"/>
      <c r="T17" s="35"/>
      <c r="U17" s="35"/>
      <c r="V17" s="35"/>
      <c r="W17" s="35"/>
      <c r="X17" s="35"/>
      <c r="Y17" s="35"/>
      <c r="Z17" s="35"/>
      <c r="AA17" s="35"/>
      <c r="AB17" s="35"/>
      <c r="AC17" s="35"/>
      <c r="AD17" s="35"/>
      <c r="AE17" s="35"/>
    </row>
    <row r="18" spans="1:31" s="2" customFormat="1" ht="6.95" customHeight="1">
      <c r="A18" s="35"/>
      <c r="B18" s="41"/>
      <c r="C18" s="35"/>
      <c r="D18" s="35"/>
      <c r="E18" s="35"/>
      <c r="F18" s="35"/>
      <c r="G18" s="35"/>
      <c r="H18" s="35"/>
      <c r="I18" s="35"/>
      <c r="J18" s="35"/>
      <c r="K18" s="35"/>
      <c r="L18" s="142"/>
      <c r="S18" s="35"/>
      <c r="T18" s="35"/>
      <c r="U18" s="35"/>
      <c r="V18" s="35"/>
      <c r="W18" s="35"/>
      <c r="X18" s="35"/>
      <c r="Y18" s="35"/>
      <c r="Z18" s="35"/>
      <c r="AA18" s="35"/>
      <c r="AB18" s="35"/>
      <c r="AC18" s="35"/>
      <c r="AD18" s="35"/>
      <c r="AE18" s="35"/>
    </row>
    <row r="19" spans="1:31" s="2" customFormat="1" ht="12" customHeight="1">
      <c r="A19" s="35"/>
      <c r="B19" s="41"/>
      <c r="C19" s="35"/>
      <c r="D19" s="140" t="s">
        <v>36</v>
      </c>
      <c r="E19" s="35"/>
      <c r="F19" s="35"/>
      <c r="G19" s="35"/>
      <c r="H19" s="35"/>
      <c r="I19" s="140" t="s">
        <v>31</v>
      </c>
      <c r="J19" s="29" t="str">
        <f>'Rekapitulace zakázky'!AN13</f>
        <v>Vyplň údaj</v>
      </c>
      <c r="K19" s="35"/>
      <c r="L19" s="142"/>
      <c r="S19" s="35"/>
      <c r="T19" s="35"/>
      <c r="U19" s="35"/>
      <c r="V19" s="35"/>
      <c r="W19" s="35"/>
      <c r="X19" s="35"/>
      <c r="Y19" s="35"/>
      <c r="Z19" s="35"/>
      <c r="AA19" s="35"/>
      <c r="AB19" s="35"/>
      <c r="AC19" s="35"/>
      <c r="AD19" s="35"/>
      <c r="AE19" s="35"/>
    </row>
    <row r="20" spans="1:31" s="2" customFormat="1" ht="18" customHeight="1">
      <c r="A20" s="35"/>
      <c r="B20" s="41"/>
      <c r="C20" s="35"/>
      <c r="D20" s="35"/>
      <c r="E20" s="29" t="str">
        <f>'Rekapitulace zakázky'!E14</f>
        <v>Vyplň údaj</v>
      </c>
      <c r="F20" s="131"/>
      <c r="G20" s="131"/>
      <c r="H20" s="131"/>
      <c r="I20" s="140" t="s">
        <v>34</v>
      </c>
      <c r="J20" s="29" t="str">
        <f>'Rekapitulace zakázky'!AN14</f>
        <v>Vyplň údaj</v>
      </c>
      <c r="K20" s="35"/>
      <c r="L20" s="142"/>
      <c r="S20" s="35"/>
      <c r="T20" s="35"/>
      <c r="U20" s="35"/>
      <c r="V20" s="35"/>
      <c r="W20" s="35"/>
      <c r="X20" s="35"/>
      <c r="Y20" s="35"/>
      <c r="Z20" s="35"/>
      <c r="AA20" s="35"/>
      <c r="AB20" s="35"/>
      <c r="AC20" s="35"/>
      <c r="AD20" s="35"/>
      <c r="AE20" s="35"/>
    </row>
    <row r="21" spans="1:31" s="2" customFormat="1" ht="6.95" customHeight="1">
      <c r="A21" s="35"/>
      <c r="B21" s="41"/>
      <c r="C21" s="35"/>
      <c r="D21" s="35"/>
      <c r="E21" s="35"/>
      <c r="F21" s="35"/>
      <c r="G21" s="35"/>
      <c r="H21" s="35"/>
      <c r="I21" s="35"/>
      <c r="J21" s="35"/>
      <c r="K21" s="35"/>
      <c r="L21" s="142"/>
      <c r="S21" s="35"/>
      <c r="T21" s="35"/>
      <c r="U21" s="35"/>
      <c r="V21" s="35"/>
      <c r="W21" s="35"/>
      <c r="X21" s="35"/>
      <c r="Y21" s="35"/>
      <c r="Z21" s="35"/>
      <c r="AA21" s="35"/>
      <c r="AB21" s="35"/>
      <c r="AC21" s="35"/>
      <c r="AD21" s="35"/>
      <c r="AE21" s="35"/>
    </row>
    <row r="22" spans="1:31" s="2" customFormat="1" ht="12" customHeight="1">
      <c r="A22" s="35"/>
      <c r="B22" s="41"/>
      <c r="C22" s="35"/>
      <c r="D22" s="140" t="s">
        <v>38</v>
      </c>
      <c r="E22" s="35"/>
      <c r="F22" s="35"/>
      <c r="G22" s="35"/>
      <c r="H22" s="35"/>
      <c r="I22" s="140" t="s">
        <v>31</v>
      </c>
      <c r="J22" s="131" t="str">
        <f>IF('Rekapitulace zakázky'!AN16="","",'Rekapitulace zakázky'!AN16)</f>
        <v/>
      </c>
      <c r="K22" s="35"/>
      <c r="L22" s="142"/>
      <c r="S22" s="35"/>
      <c r="T22" s="35"/>
      <c r="U22" s="35"/>
      <c r="V22" s="35"/>
      <c r="W22" s="35"/>
      <c r="X22" s="35"/>
      <c r="Y22" s="35"/>
      <c r="Z22" s="35"/>
      <c r="AA22" s="35"/>
      <c r="AB22" s="35"/>
      <c r="AC22" s="35"/>
      <c r="AD22" s="35"/>
      <c r="AE22" s="35"/>
    </row>
    <row r="23" spans="1:31" s="2" customFormat="1" ht="18" customHeight="1">
      <c r="A23" s="35"/>
      <c r="B23" s="41"/>
      <c r="C23" s="35"/>
      <c r="D23" s="35"/>
      <c r="E23" s="131" t="str">
        <f>IF('Rekapitulace zakázky'!E17="","",'Rekapitulace zakázky'!E17)</f>
        <v xml:space="preserve"> </v>
      </c>
      <c r="F23" s="35"/>
      <c r="G23" s="35"/>
      <c r="H23" s="35"/>
      <c r="I23" s="140" t="s">
        <v>34</v>
      </c>
      <c r="J23" s="131" t="str">
        <f>IF('Rekapitulace zakázky'!AN17="","",'Rekapitulace zakázky'!AN17)</f>
        <v/>
      </c>
      <c r="K23" s="35"/>
      <c r="L23" s="142"/>
      <c r="S23" s="35"/>
      <c r="T23" s="35"/>
      <c r="U23" s="35"/>
      <c r="V23" s="35"/>
      <c r="W23" s="35"/>
      <c r="X23" s="35"/>
      <c r="Y23" s="35"/>
      <c r="Z23" s="35"/>
      <c r="AA23" s="35"/>
      <c r="AB23" s="35"/>
      <c r="AC23" s="35"/>
      <c r="AD23" s="35"/>
      <c r="AE23" s="35"/>
    </row>
    <row r="24" spans="1:31" s="2" customFormat="1" ht="6.95" customHeight="1">
      <c r="A24" s="35"/>
      <c r="B24" s="41"/>
      <c r="C24" s="35"/>
      <c r="D24" s="35"/>
      <c r="E24" s="35"/>
      <c r="F24" s="35"/>
      <c r="G24" s="35"/>
      <c r="H24" s="35"/>
      <c r="I24" s="35"/>
      <c r="J24" s="35"/>
      <c r="K24" s="35"/>
      <c r="L24" s="142"/>
      <c r="S24" s="35"/>
      <c r="T24" s="35"/>
      <c r="U24" s="35"/>
      <c r="V24" s="35"/>
      <c r="W24" s="35"/>
      <c r="X24" s="35"/>
      <c r="Y24" s="35"/>
      <c r="Z24" s="35"/>
      <c r="AA24" s="35"/>
      <c r="AB24" s="35"/>
      <c r="AC24" s="35"/>
      <c r="AD24" s="35"/>
      <c r="AE24" s="35"/>
    </row>
    <row r="25" spans="1:31" s="2" customFormat="1" ht="12" customHeight="1">
      <c r="A25" s="35"/>
      <c r="B25" s="41"/>
      <c r="C25" s="35"/>
      <c r="D25" s="140" t="s">
        <v>42</v>
      </c>
      <c r="E25" s="35"/>
      <c r="F25" s="35"/>
      <c r="G25" s="35"/>
      <c r="H25" s="35"/>
      <c r="I25" s="140" t="s">
        <v>31</v>
      </c>
      <c r="J25" s="131" t="s">
        <v>39</v>
      </c>
      <c r="K25" s="35"/>
      <c r="L25" s="142"/>
      <c r="S25" s="35"/>
      <c r="T25" s="35"/>
      <c r="U25" s="35"/>
      <c r="V25" s="35"/>
      <c r="W25" s="35"/>
      <c r="X25" s="35"/>
      <c r="Y25" s="35"/>
      <c r="Z25" s="35"/>
      <c r="AA25" s="35"/>
      <c r="AB25" s="35"/>
      <c r="AC25" s="35"/>
      <c r="AD25" s="35"/>
      <c r="AE25" s="35"/>
    </row>
    <row r="26" spans="1:31" s="2" customFormat="1" ht="18" customHeight="1">
      <c r="A26" s="35"/>
      <c r="B26" s="41"/>
      <c r="C26" s="35"/>
      <c r="D26" s="35"/>
      <c r="E26" s="131" t="s">
        <v>43</v>
      </c>
      <c r="F26" s="35"/>
      <c r="G26" s="35"/>
      <c r="H26" s="35"/>
      <c r="I26" s="140" t="s">
        <v>34</v>
      </c>
      <c r="J26" s="131" t="s">
        <v>39</v>
      </c>
      <c r="K26" s="35"/>
      <c r="L26" s="142"/>
      <c r="S26" s="35"/>
      <c r="T26" s="35"/>
      <c r="U26" s="35"/>
      <c r="V26" s="35"/>
      <c r="W26" s="35"/>
      <c r="X26" s="35"/>
      <c r="Y26" s="35"/>
      <c r="Z26" s="35"/>
      <c r="AA26" s="35"/>
      <c r="AB26" s="35"/>
      <c r="AC26" s="35"/>
      <c r="AD26" s="35"/>
      <c r="AE26" s="35"/>
    </row>
    <row r="27" spans="1:31" s="2" customFormat="1" ht="6.95" customHeight="1">
      <c r="A27" s="35"/>
      <c r="B27" s="41"/>
      <c r="C27" s="35"/>
      <c r="D27" s="35"/>
      <c r="E27" s="35"/>
      <c r="F27" s="35"/>
      <c r="G27" s="35"/>
      <c r="H27" s="35"/>
      <c r="I27" s="35"/>
      <c r="J27" s="35"/>
      <c r="K27" s="35"/>
      <c r="L27" s="142"/>
      <c r="S27" s="35"/>
      <c r="T27" s="35"/>
      <c r="U27" s="35"/>
      <c r="V27" s="35"/>
      <c r="W27" s="35"/>
      <c r="X27" s="35"/>
      <c r="Y27" s="35"/>
      <c r="Z27" s="35"/>
      <c r="AA27" s="35"/>
      <c r="AB27" s="35"/>
      <c r="AC27" s="35"/>
      <c r="AD27" s="35"/>
      <c r="AE27" s="35"/>
    </row>
    <row r="28" spans="1:31" s="2" customFormat="1" ht="12" customHeight="1">
      <c r="A28" s="35"/>
      <c r="B28" s="41"/>
      <c r="C28" s="35"/>
      <c r="D28" s="140" t="s">
        <v>44</v>
      </c>
      <c r="E28" s="35"/>
      <c r="F28" s="35"/>
      <c r="G28" s="35"/>
      <c r="H28" s="35"/>
      <c r="I28" s="35"/>
      <c r="J28" s="35"/>
      <c r="K28" s="35"/>
      <c r="L28" s="142"/>
      <c r="S28" s="35"/>
      <c r="T28" s="35"/>
      <c r="U28" s="35"/>
      <c r="V28" s="35"/>
      <c r="W28" s="35"/>
      <c r="X28" s="35"/>
      <c r="Y28" s="35"/>
      <c r="Z28" s="35"/>
      <c r="AA28" s="35"/>
      <c r="AB28" s="35"/>
      <c r="AC28" s="35"/>
      <c r="AD28" s="35"/>
      <c r="AE28" s="35"/>
    </row>
    <row r="29" spans="1:31" s="8" customFormat="1" ht="16.5" customHeight="1">
      <c r="A29" s="147"/>
      <c r="B29" s="148"/>
      <c r="C29" s="147"/>
      <c r="D29" s="147"/>
      <c r="E29" s="149" t="s">
        <v>39</v>
      </c>
      <c r="F29" s="149"/>
      <c r="G29" s="149"/>
      <c r="H29" s="149"/>
      <c r="I29" s="147"/>
      <c r="J29" s="147"/>
      <c r="K29" s="147"/>
      <c r="L29" s="150"/>
      <c r="S29" s="147"/>
      <c r="T29" s="147"/>
      <c r="U29" s="147"/>
      <c r="V29" s="147"/>
      <c r="W29" s="147"/>
      <c r="X29" s="147"/>
      <c r="Y29" s="147"/>
      <c r="Z29" s="147"/>
      <c r="AA29" s="147"/>
      <c r="AB29" s="147"/>
      <c r="AC29" s="147"/>
      <c r="AD29" s="147"/>
      <c r="AE29" s="147"/>
    </row>
    <row r="30" spans="1:31" s="2" customFormat="1" ht="6.95" customHeight="1">
      <c r="A30" s="35"/>
      <c r="B30" s="41"/>
      <c r="C30" s="35"/>
      <c r="D30" s="35"/>
      <c r="E30" s="35"/>
      <c r="F30" s="35"/>
      <c r="G30" s="35"/>
      <c r="H30" s="35"/>
      <c r="I30" s="35"/>
      <c r="J30" s="35"/>
      <c r="K30" s="35"/>
      <c r="L30" s="142"/>
      <c r="S30" s="35"/>
      <c r="T30" s="35"/>
      <c r="U30" s="35"/>
      <c r="V30" s="35"/>
      <c r="W30" s="35"/>
      <c r="X30" s="35"/>
      <c r="Y30" s="35"/>
      <c r="Z30" s="35"/>
      <c r="AA30" s="35"/>
      <c r="AB30" s="35"/>
      <c r="AC30" s="35"/>
      <c r="AD30" s="35"/>
      <c r="AE30" s="35"/>
    </row>
    <row r="31" spans="1:31" s="2" customFormat="1" ht="6.95" customHeight="1">
      <c r="A31" s="35"/>
      <c r="B31" s="41"/>
      <c r="C31" s="35"/>
      <c r="D31" s="151"/>
      <c r="E31" s="151"/>
      <c r="F31" s="151"/>
      <c r="G31" s="151"/>
      <c r="H31" s="151"/>
      <c r="I31" s="151"/>
      <c r="J31" s="151"/>
      <c r="K31" s="151"/>
      <c r="L31" s="142"/>
      <c r="S31" s="35"/>
      <c r="T31" s="35"/>
      <c r="U31" s="35"/>
      <c r="V31" s="35"/>
      <c r="W31" s="35"/>
      <c r="X31" s="35"/>
      <c r="Y31" s="35"/>
      <c r="Z31" s="35"/>
      <c r="AA31" s="35"/>
      <c r="AB31" s="35"/>
      <c r="AC31" s="35"/>
      <c r="AD31" s="35"/>
      <c r="AE31" s="35"/>
    </row>
    <row r="32" spans="1:31" s="2" customFormat="1" ht="25.4" customHeight="1">
      <c r="A32" s="35"/>
      <c r="B32" s="41"/>
      <c r="C32" s="35"/>
      <c r="D32" s="152" t="s">
        <v>46</v>
      </c>
      <c r="E32" s="35"/>
      <c r="F32" s="35"/>
      <c r="G32" s="35"/>
      <c r="H32" s="35"/>
      <c r="I32" s="35"/>
      <c r="J32" s="153">
        <f>ROUND(J86,2)</f>
        <v>0</v>
      </c>
      <c r="K32" s="35"/>
      <c r="L32" s="142"/>
      <c r="S32" s="35"/>
      <c r="T32" s="35"/>
      <c r="U32" s="35"/>
      <c r="V32" s="35"/>
      <c r="W32" s="35"/>
      <c r="X32" s="35"/>
      <c r="Y32" s="35"/>
      <c r="Z32" s="35"/>
      <c r="AA32" s="35"/>
      <c r="AB32" s="35"/>
      <c r="AC32" s="35"/>
      <c r="AD32" s="35"/>
      <c r="AE32" s="35"/>
    </row>
    <row r="33" spans="1:31" s="2" customFormat="1" ht="6.95" customHeight="1">
      <c r="A33" s="35"/>
      <c r="B33" s="41"/>
      <c r="C33" s="35"/>
      <c r="D33" s="151"/>
      <c r="E33" s="151"/>
      <c r="F33" s="151"/>
      <c r="G33" s="151"/>
      <c r="H33" s="151"/>
      <c r="I33" s="151"/>
      <c r="J33" s="151"/>
      <c r="K33" s="151"/>
      <c r="L33" s="142"/>
      <c r="S33" s="35"/>
      <c r="T33" s="35"/>
      <c r="U33" s="35"/>
      <c r="V33" s="35"/>
      <c r="W33" s="35"/>
      <c r="X33" s="35"/>
      <c r="Y33" s="35"/>
      <c r="Z33" s="35"/>
      <c r="AA33" s="35"/>
      <c r="AB33" s="35"/>
      <c r="AC33" s="35"/>
      <c r="AD33" s="35"/>
      <c r="AE33" s="35"/>
    </row>
    <row r="34" spans="1:31" s="2" customFormat="1" ht="14.4" customHeight="1">
      <c r="A34" s="35"/>
      <c r="B34" s="41"/>
      <c r="C34" s="35"/>
      <c r="D34" s="35"/>
      <c r="E34" s="35"/>
      <c r="F34" s="154" t="s">
        <v>48</v>
      </c>
      <c r="G34" s="35"/>
      <c r="H34" s="35"/>
      <c r="I34" s="154" t="s">
        <v>47</v>
      </c>
      <c r="J34" s="154" t="s">
        <v>49</v>
      </c>
      <c r="K34" s="35"/>
      <c r="L34" s="142"/>
      <c r="S34" s="35"/>
      <c r="T34" s="35"/>
      <c r="U34" s="35"/>
      <c r="V34" s="35"/>
      <c r="W34" s="35"/>
      <c r="X34" s="35"/>
      <c r="Y34" s="35"/>
      <c r="Z34" s="35"/>
      <c r="AA34" s="35"/>
      <c r="AB34" s="35"/>
      <c r="AC34" s="35"/>
      <c r="AD34" s="35"/>
      <c r="AE34" s="35"/>
    </row>
    <row r="35" spans="1:31" s="2" customFormat="1" ht="14.4" customHeight="1" hidden="1">
      <c r="A35" s="35"/>
      <c r="B35" s="41"/>
      <c r="C35" s="35"/>
      <c r="D35" s="155" t="s">
        <v>50</v>
      </c>
      <c r="E35" s="140" t="s">
        <v>51</v>
      </c>
      <c r="F35" s="156">
        <f>ROUND((SUM(BE86:BE99)),2)</f>
        <v>0</v>
      </c>
      <c r="G35" s="35"/>
      <c r="H35" s="35"/>
      <c r="I35" s="157">
        <v>0.21</v>
      </c>
      <c r="J35" s="156">
        <f>ROUND(((SUM(BE86:BE99))*I35),2)</f>
        <v>0</v>
      </c>
      <c r="K35" s="35"/>
      <c r="L35" s="142"/>
      <c r="S35" s="35"/>
      <c r="T35" s="35"/>
      <c r="U35" s="35"/>
      <c r="V35" s="35"/>
      <c r="W35" s="35"/>
      <c r="X35" s="35"/>
      <c r="Y35" s="35"/>
      <c r="Z35" s="35"/>
      <c r="AA35" s="35"/>
      <c r="AB35" s="35"/>
      <c r="AC35" s="35"/>
      <c r="AD35" s="35"/>
      <c r="AE35" s="35"/>
    </row>
    <row r="36" spans="1:31" s="2" customFormat="1" ht="14.4" customHeight="1" hidden="1">
      <c r="A36" s="35"/>
      <c r="B36" s="41"/>
      <c r="C36" s="35"/>
      <c r="D36" s="35"/>
      <c r="E36" s="140" t="s">
        <v>52</v>
      </c>
      <c r="F36" s="156">
        <f>ROUND((SUM(BF86:BF99)),2)</f>
        <v>0</v>
      </c>
      <c r="G36" s="35"/>
      <c r="H36" s="35"/>
      <c r="I36" s="157">
        <v>0.15</v>
      </c>
      <c r="J36" s="156">
        <f>ROUND(((SUM(BF86:BF99))*I36),2)</f>
        <v>0</v>
      </c>
      <c r="K36" s="35"/>
      <c r="L36" s="142"/>
      <c r="S36" s="35"/>
      <c r="T36" s="35"/>
      <c r="U36" s="35"/>
      <c r="V36" s="35"/>
      <c r="W36" s="35"/>
      <c r="X36" s="35"/>
      <c r="Y36" s="35"/>
      <c r="Z36" s="35"/>
      <c r="AA36" s="35"/>
      <c r="AB36" s="35"/>
      <c r="AC36" s="35"/>
      <c r="AD36" s="35"/>
      <c r="AE36" s="35"/>
    </row>
    <row r="37" spans="1:31" s="2" customFormat="1" ht="14.4" customHeight="1">
      <c r="A37" s="35"/>
      <c r="B37" s="41"/>
      <c r="C37" s="35"/>
      <c r="D37" s="140" t="s">
        <v>50</v>
      </c>
      <c r="E37" s="140" t="s">
        <v>53</v>
      </c>
      <c r="F37" s="156">
        <f>ROUND((SUM(BG86:BG99)),2)</f>
        <v>0</v>
      </c>
      <c r="G37" s="35"/>
      <c r="H37" s="35"/>
      <c r="I37" s="157">
        <v>0.21</v>
      </c>
      <c r="J37" s="156">
        <f>0</f>
        <v>0</v>
      </c>
      <c r="K37" s="35"/>
      <c r="L37" s="142"/>
      <c r="S37" s="35"/>
      <c r="T37" s="35"/>
      <c r="U37" s="35"/>
      <c r="V37" s="35"/>
      <c r="W37" s="35"/>
      <c r="X37" s="35"/>
      <c r="Y37" s="35"/>
      <c r="Z37" s="35"/>
      <c r="AA37" s="35"/>
      <c r="AB37" s="35"/>
      <c r="AC37" s="35"/>
      <c r="AD37" s="35"/>
      <c r="AE37" s="35"/>
    </row>
    <row r="38" spans="1:31" s="2" customFormat="1" ht="14.4" customHeight="1">
      <c r="A38" s="35"/>
      <c r="B38" s="41"/>
      <c r="C38" s="35"/>
      <c r="D38" s="35"/>
      <c r="E38" s="140" t="s">
        <v>54</v>
      </c>
      <c r="F38" s="156">
        <f>ROUND((SUM(BH86:BH99)),2)</f>
        <v>0</v>
      </c>
      <c r="G38" s="35"/>
      <c r="H38" s="35"/>
      <c r="I38" s="157">
        <v>0.15</v>
      </c>
      <c r="J38" s="156">
        <f>0</f>
        <v>0</v>
      </c>
      <c r="K38" s="35"/>
      <c r="L38" s="142"/>
      <c r="S38" s="35"/>
      <c r="T38" s="35"/>
      <c r="U38" s="35"/>
      <c r="V38" s="35"/>
      <c r="W38" s="35"/>
      <c r="X38" s="35"/>
      <c r="Y38" s="35"/>
      <c r="Z38" s="35"/>
      <c r="AA38" s="35"/>
      <c r="AB38" s="35"/>
      <c r="AC38" s="35"/>
      <c r="AD38" s="35"/>
      <c r="AE38" s="35"/>
    </row>
    <row r="39" spans="1:31" s="2" customFormat="1" ht="14.4" customHeight="1" hidden="1">
      <c r="A39" s="35"/>
      <c r="B39" s="41"/>
      <c r="C39" s="35"/>
      <c r="D39" s="35"/>
      <c r="E39" s="140" t="s">
        <v>55</v>
      </c>
      <c r="F39" s="156">
        <f>ROUND((SUM(BI86:BI99)),2)</f>
        <v>0</v>
      </c>
      <c r="G39" s="35"/>
      <c r="H39" s="35"/>
      <c r="I39" s="157">
        <v>0</v>
      </c>
      <c r="J39" s="156">
        <f>0</f>
        <v>0</v>
      </c>
      <c r="K39" s="35"/>
      <c r="L39" s="142"/>
      <c r="S39" s="35"/>
      <c r="T39" s="35"/>
      <c r="U39" s="35"/>
      <c r="V39" s="35"/>
      <c r="W39" s="35"/>
      <c r="X39" s="35"/>
      <c r="Y39" s="35"/>
      <c r="Z39" s="35"/>
      <c r="AA39" s="35"/>
      <c r="AB39" s="35"/>
      <c r="AC39" s="35"/>
      <c r="AD39" s="35"/>
      <c r="AE39" s="35"/>
    </row>
    <row r="40" spans="1:31" s="2" customFormat="1" ht="6.95" customHeight="1">
      <c r="A40" s="35"/>
      <c r="B40" s="41"/>
      <c r="C40" s="35"/>
      <c r="D40" s="35"/>
      <c r="E40" s="35"/>
      <c r="F40" s="35"/>
      <c r="G40" s="35"/>
      <c r="H40" s="35"/>
      <c r="I40" s="35"/>
      <c r="J40" s="35"/>
      <c r="K40" s="35"/>
      <c r="L40" s="142"/>
      <c r="S40" s="35"/>
      <c r="T40" s="35"/>
      <c r="U40" s="35"/>
      <c r="V40" s="35"/>
      <c r="W40" s="35"/>
      <c r="X40" s="35"/>
      <c r="Y40" s="35"/>
      <c r="Z40" s="35"/>
      <c r="AA40" s="35"/>
      <c r="AB40" s="35"/>
      <c r="AC40" s="35"/>
      <c r="AD40" s="35"/>
      <c r="AE40" s="35"/>
    </row>
    <row r="41" spans="1:31" s="2" customFormat="1" ht="25.4" customHeight="1">
      <c r="A41" s="35"/>
      <c r="B41" s="41"/>
      <c r="C41" s="158"/>
      <c r="D41" s="159" t="s">
        <v>56</v>
      </c>
      <c r="E41" s="160"/>
      <c r="F41" s="160"/>
      <c r="G41" s="161" t="s">
        <v>57</v>
      </c>
      <c r="H41" s="162" t="s">
        <v>58</v>
      </c>
      <c r="I41" s="160"/>
      <c r="J41" s="163">
        <f>SUM(J32:J39)</f>
        <v>0</v>
      </c>
      <c r="K41" s="164"/>
      <c r="L41" s="142"/>
      <c r="S41" s="35"/>
      <c r="T41" s="35"/>
      <c r="U41" s="35"/>
      <c r="V41" s="35"/>
      <c r="W41" s="35"/>
      <c r="X41" s="35"/>
      <c r="Y41" s="35"/>
      <c r="Z41" s="35"/>
      <c r="AA41" s="35"/>
      <c r="AB41" s="35"/>
      <c r="AC41" s="35"/>
      <c r="AD41" s="35"/>
      <c r="AE41" s="35"/>
    </row>
    <row r="42" spans="1:31" s="2" customFormat="1" ht="14.4" customHeight="1">
      <c r="A42" s="35"/>
      <c r="B42" s="165"/>
      <c r="C42" s="166"/>
      <c r="D42" s="166"/>
      <c r="E42" s="166"/>
      <c r="F42" s="166"/>
      <c r="G42" s="166"/>
      <c r="H42" s="166"/>
      <c r="I42" s="166"/>
      <c r="J42" s="166"/>
      <c r="K42" s="166"/>
      <c r="L42" s="142"/>
      <c r="S42" s="35"/>
      <c r="T42" s="35"/>
      <c r="U42" s="35"/>
      <c r="V42" s="35"/>
      <c r="W42" s="35"/>
      <c r="X42" s="35"/>
      <c r="Y42" s="35"/>
      <c r="Z42" s="35"/>
      <c r="AA42" s="35"/>
      <c r="AB42" s="35"/>
      <c r="AC42" s="35"/>
      <c r="AD42" s="35"/>
      <c r="AE42" s="35"/>
    </row>
    <row r="46" spans="1:31" s="2" customFormat="1" ht="6.95" customHeight="1" hidden="1">
      <c r="A46" s="35"/>
      <c r="B46" s="167"/>
      <c r="C46" s="168"/>
      <c r="D46" s="168"/>
      <c r="E46" s="168"/>
      <c r="F46" s="168"/>
      <c r="G46" s="168"/>
      <c r="H46" s="168"/>
      <c r="I46" s="168"/>
      <c r="J46" s="168"/>
      <c r="K46" s="168"/>
      <c r="L46" s="142"/>
      <c r="S46" s="35"/>
      <c r="T46" s="35"/>
      <c r="U46" s="35"/>
      <c r="V46" s="35"/>
      <c r="W46" s="35"/>
      <c r="X46" s="35"/>
      <c r="Y46" s="35"/>
      <c r="Z46" s="35"/>
      <c r="AA46" s="35"/>
      <c r="AB46" s="35"/>
      <c r="AC46" s="35"/>
      <c r="AD46" s="35"/>
      <c r="AE46" s="35"/>
    </row>
    <row r="47" spans="1:31" s="2" customFormat="1" ht="24.95" customHeight="1" hidden="1">
      <c r="A47" s="35"/>
      <c r="B47" s="36"/>
      <c r="C47" s="19" t="s">
        <v>107</v>
      </c>
      <c r="D47" s="37"/>
      <c r="E47" s="37"/>
      <c r="F47" s="37"/>
      <c r="G47" s="37"/>
      <c r="H47" s="37"/>
      <c r="I47" s="37"/>
      <c r="J47" s="37"/>
      <c r="K47" s="37"/>
      <c r="L47" s="142"/>
      <c r="S47" s="35"/>
      <c r="T47" s="35"/>
      <c r="U47" s="35"/>
      <c r="V47" s="35"/>
      <c r="W47" s="35"/>
      <c r="X47" s="35"/>
      <c r="Y47" s="35"/>
      <c r="Z47" s="35"/>
      <c r="AA47" s="35"/>
      <c r="AB47" s="35"/>
      <c r="AC47" s="35"/>
      <c r="AD47" s="35"/>
      <c r="AE47" s="35"/>
    </row>
    <row r="48" spans="1:31" s="2" customFormat="1" ht="6.95" customHeight="1" hidden="1">
      <c r="A48" s="35"/>
      <c r="B48" s="36"/>
      <c r="C48" s="37"/>
      <c r="D48" s="37"/>
      <c r="E48" s="37"/>
      <c r="F48" s="37"/>
      <c r="G48" s="37"/>
      <c r="H48" s="37"/>
      <c r="I48" s="37"/>
      <c r="J48" s="37"/>
      <c r="K48" s="37"/>
      <c r="L48" s="142"/>
      <c r="S48" s="35"/>
      <c r="T48" s="35"/>
      <c r="U48" s="35"/>
      <c r="V48" s="35"/>
      <c r="W48" s="35"/>
      <c r="X48" s="35"/>
      <c r="Y48" s="35"/>
      <c r="Z48" s="35"/>
      <c r="AA48" s="35"/>
      <c r="AB48" s="35"/>
      <c r="AC48" s="35"/>
      <c r="AD48" s="35"/>
      <c r="AE48" s="35"/>
    </row>
    <row r="49" spans="1:31" s="2" customFormat="1" ht="12" customHeight="1" hidden="1">
      <c r="A49" s="35"/>
      <c r="B49" s="36"/>
      <c r="C49" s="28" t="s">
        <v>16</v>
      </c>
      <c r="D49" s="37"/>
      <c r="E49" s="37"/>
      <c r="F49" s="37"/>
      <c r="G49" s="37"/>
      <c r="H49" s="37"/>
      <c r="I49" s="37"/>
      <c r="J49" s="37"/>
      <c r="K49" s="37"/>
      <c r="L49" s="142"/>
      <c r="S49" s="35"/>
      <c r="T49" s="35"/>
      <c r="U49" s="35"/>
      <c r="V49" s="35"/>
      <c r="W49" s="35"/>
      <c r="X49" s="35"/>
      <c r="Y49" s="35"/>
      <c r="Z49" s="35"/>
      <c r="AA49" s="35"/>
      <c r="AB49" s="35"/>
      <c r="AC49" s="35"/>
      <c r="AD49" s="35"/>
      <c r="AE49" s="35"/>
    </row>
    <row r="50" spans="1:31" s="2" customFormat="1" ht="26.25" customHeight="1" hidden="1">
      <c r="A50" s="35"/>
      <c r="B50" s="36"/>
      <c r="C50" s="37"/>
      <c r="D50" s="37"/>
      <c r="E50" s="169" t="str">
        <f>E7</f>
        <v>Oprava geometrických parametrů koleje 2023 u ST Most - změna 1</v>
      </c>
      <c r="F50" s="28"/>
      <c r="G50" s="28"/>
      <c r="H50" s="28"/>
      <c r="I50" s="37"/>
      <c r="J50" s="37"/>
      <c r="K50" s="37"/>
      <c r="L50" s="142"/>
      <c r="S50" s="35"/>
      <c r="T50" s="35"/>
      <c r="U50" s="35"/>
      <c r="V50" s="35"/>
      <c r="W50" s="35"/>
      <c r="X50" s="35"/>
      <c r="Y50" s="35"/>
      <c r="Z50" s="35"/>
      <c r="AA50" s="35"/>
      <c r="AB50" s="35"/>
      <c r="AC50" s="35"/>
      <c r="AD50" s="35"/>
      <c r="AE50" s="35"/>
    </row>
    <row r="51" spans="2:12" s="1" customFormat="1" ht="12" customHeight="1" hidden="1">
      <c r="B51" s="17"/>
      <c r="C51" s="28" t="s">
        <v>102</v>
      </c>
      <c r="D51" s="18"/>
      <c r="E51" s="18"/>
      <c r="F51" s="18"/>
      <c r="G51" s="18"/>
      <c r="H51" s="18"/>
      <c r="I51" s="18"/>
      <c r="J51" s="18"/>
      <c r="K51" s="18"/>
      <c r="L51" s="16"/>
    </row>
    <row r="52" spans="1:31" s="2" customFormat="1" ht="16.5" customHeight="1" hidden="1">
      <c r="A52" s="35"/>
      <c r="B52" s="36"/>
      <c r="C52" s="37"/>
      <c r="D52" s="37"/>
      <c r="E52" s="169" t="s">
        <v>213</v>
      </c>
      <c r="F52" s="37"/>
      <c r="G52" s="37"/>
      <c r="H52" s="37"/>
      <c r="I52" s="37"/>
      <c r="J52" s="37"/>
      <c r="K52" s="37"/>
      <c r="L52" s="142"/>
      <c r="S52" s="35"/>
      <c r="T52" s="35"/>
      <c r="U52" s="35"/>
      <c r="V52" s="35"/>
      <c r="W52" s="35"/>
      <c r="X52" s="35"/>
      <c r="Y52" s="35"/>
      <c r="Z52" s="35"/>
      <c r="AA52" s="35"/>
      <c r="AB52" s="35"/>
      <c r="AC52" s="35"/>
      <c r="AD52" s="35"/>
      <c r="AE52" s="35"/>
    </row>
    <row r="53" spans="1:31" s="2" customFormat="1" ht="12" customHeight="1" hidden="1">
      <c r="A53" s="35"/>
      <c r="B53" s="36"/>
      <c r="C53" s="28" t="s">
        <v>104</v>
      </c>
      <c r="D53" s="37"/>
      <c r="E53" s="37"/>
      <c r="F53" s="37"/>
      <c r="G53" s="37"/>
      <c r="H53" s="37"/>
      <c r="I53" s="37"/>
      <c r="J53" s="37"/>
      <c r="K53" s="37"/>
      <c r="L53" s="142"/>
      <c r="S53" s="35"/>
      <c r="T53" s="35"/>
      <c r="U53" s="35"/>
      <c r="V53" s="35"/>
      <c r="W53" s="35"/>
      <c r="X53" s="35"/>
      <c r="Y53" s="35"/>
      <c r="Z53" s="35"/>
      <c r="AA53" s="35"/>
      <c r="AB53" s="35"/>
      <c r="AC53" s="35"/>
      <c r="AD53" s="35"/>
      <c r="AE53" s="35"/>
    </row>
    <row r="54" spans="1:31" s="2" customFormat="1" ht="16.5" customHeight="1" hidden="1">
      <c r="A54" s="35"/>
      <c r="B54" s="36"/>
      <c r="C54" s="37"/>
      <c r="D54" s="37"/>
      <c r="E54" s="67" t="str">
        <f>E11</f>
        <v>Č21 - VRN</v>
      </c>
      <c r="F54" s="37"/>
      <c r="G54" s="37"/>
      <c r="H54" s="37"/>
      <c r="I54" s="37"/>
      <c r="J54" s="37"/>
      <c r="K54" s="37"/>
      <c r="L54" s="142"/>
      <c r="S54" s="35"/>
      <c r="T54" s="35"/>
      <c r="U54" s="35"/>
      <c r="V54" s="35"/>
      <c r="W54" s="35"/>
      <c r="X54" s="35"/>
      <c r="Y54" s="35"/>
      <c r="Z54" s="35"/>
      <c r="AA54" s="35"/>
      <c r="AB54" s="35"/>
      <c r="AC54" s="35"/>
      <c r="AD54" s="35"/>
      <c r="AE54" s="35"/>
    </row>
    <row r="55" spans="1:31" s="2" customFormat="1" ht="6.95" customHeight="1" hidden="1">
      <c r="A55" s="35"/>
      <c r="B55" s="36"/>
      <c r="C55" s="37"/>
      <c r="D55" s="37"/>
      <c r="E55" s="37"/>
      <c r="F55" s="37"/>
      <c r="G55" s="37"/>
      <c r="H55" s="37"/>
      <c r="I55" s="37"/>
      <c r="J55" s="37"/>
      <c r="K55" s="37"/>
      <c r="L55" s="142"/>
      <c r="S55" s="35"/>
      <c r="T55" s="35"/>
      <c r="U55" s="35"/>
      <c r="V55" s="35"/>
      <c r="W55" s="35"/>
      <c r="X55" s="35"/>
      <c r="Y55" s="35"/>
      <c r="Z55" s="35"/>
      <c r="AA55" s="35"/>
      <c r="AB55" s="35"/>
      <c r="AC55" s="35"/>
      <c r="AD55" s="35"/>
      <c r="AE55" s="35"/>
    </row>
    <row r="56" spans="1:31" s="2" customFormat="1" ht="12" customHeight="1" hidden="1">
      <c r="A56" s="35"/>
      <c r="B56" s="36"/>
      <c r="C56" s="28" t="s">
        <v>22</v>
      </c>
      <c r="D56" s="37"/>
      <c r="E56" s="37"/>
      <c r="F56" s="23" t="str">
        <f>F14</f>
        <v>SŽ s.o., OŘ UNL, ST Most</v>
      </c>
      <c r="G56" s="37"/>
      <c r="H56" s="37"/>
      <c r="I56" s="28" t="s">
        <v>24</v>
      </c>
      <c r="J56" s="70" t="str">
        <f>IF(J14="","",J14)</f>
        <v>13. 1. 2023</v>
      </c>
      <c r="K56" s="37"/>
      <c r="L56" s="142"/>
      <c r="S56" s="35"/>
      <c r="T56" s="35"/>
      <c r="U56" s="35"/>
      <c r="V56" s="35"/>
      <c r="W56" s="35"/>
      <c r="X56" s="35"/>
      <c r="Y56" s="35"/>
      <c r="Z56" s="35"/>
      <c r="AA56" s="35"/>
      <c r="AB56" s="35"/>
      <c r="AC56" s="35"/>
      <c r="AD56" s="35"/>
      <c r="AE56" s="35"/>
    </row>
    <row r="57" spans="1:31" s="2" customFormat="1" ht="6.95" customHeight="1" hidden="1">
      <c r="A57" s="35"/>
      <c r="B57" s="36"/>
      <c r="C57" s="37"/>
      <c r="D57" s="37"/>
      <c r="E57" s="37"/>
      <c r="F57" s="37"/>
      <c r="G57" s="37"/>
      <c r="H57" s="37"/>
      <c r="I57" s="37"/>
      <c r="J57" s="37"/>
      <c r="K57" s="37"/>
      <c r="L57" s="142"/>
      <c r="S57" s="35"/>
      <c r="T57" s="35"/>
      <c r="U57" s="35"/>
      <c r="V57" s="35"/>
      <c r="W57" s="35"/>
      <c r="X57" s="35"/>
      <c r="Y57" s="35"/>
      <c r="Z57" s="35"/>
      <c r="AA57" s="35"/>
      <c r="AB57" s="35"/>
      <c r="AC57" s="35"/>
      <c r="AD57" s="35"/>
      <c r="AE57" s="35"/>
    </row>
    <row r="58" spans="1:31" s="2" customFormat="1" ht="15.15" customHeight="1" hidden="1">
      <c r="A58" s="35"/>
      <c r="B58" s="36"/>
      <c r="C58" s="28" t="s">
        <v>30</v>
      </c>
      <c r="D58" s="37"/>
      <c r="E58" s="37"/>
      <c r="F58" s="23" t="str">
        <f>E17</f>
        <v>Správa železnic s.o.</v>
      </c>
      <c r="G58" s="37"/>
      <c r="H58" s="37"/>
      <c r="I58" s="28" t="s">
        <v>38</v>
      </c>
      <c r="J58" s="33" t="str">
        <f>E23</f>
        <v xml:space="preserve"> </v>
      </c>
      <c r="K58" s="37"/>
      <c r="L58" s="142"/>
      <c r="S58" s="35"/>
      <c r="T58" s="35"/>
      <c r="U58" s="35"/>
      <c r="V58" s="35"/>
      <c r="W58" s="35"/>
      <c r="X58" s="35"/>
      <c r="Y58" s="35"/>
      <c r="Z58" s="35"/>
      <c r="AA58" s="35"/>
      <c r="AB58" s="35"/>
      <c r="AC58" s="35"/>
      <c r="AD58" s="35"/>
      <c r="AE58" s="35"/>
    </row>
    <row r="59" spans="1:31" s="2" customFormat="1" ht="54.45" customHeight="1" hidden="1">
      <c r="A59" s="35"/>
      <c r="B59" s="36"/>
      <c r="C59" s="28" t="s">
        <v>36</v>
      </c>
      <c r="D59" s="37"/>
      <c r="E59" s="37"/>
      <c r="F59" s="23" t="str">
        <f>IF(E20="","",E20)</f>
        <v>Vyplň údaj</v>
      </c>
      <c r="G59" s="37"/>
      <c r="H59" s="37"/>
      <c r="I59" s="28" t="s">
        <v>42</v>
      </c>
      <c r="J59" s="33" t="str">
        <f>E26</f>
        <v>Ing.Horák Jiří, 602155923, horak@spravazeleznic.cz</v>
      </c>
      <c r="K59" s="37"/>
      <c r="L59" s="142"/>
      <c r="S59" s="35"/>
      <c r="T59" s="35"/>
      <c r="U59" s="35"/>
      <c r="V59" s="35"/>
      <c r="W59" s="35"/>
      <c r="X59" s="35"/>
      <c r="Y59" s="35"/>
      <c r="Z59" s="35"/>
      <c r="AA59" s="35"/>
      <c r="AB59" s="35"/>
      <c r="AC59" s="35"/>
      <c r="AD59" s="35"/>
      <c r="AE59" s="35"/>
    </row>
    <row r="60" spans="1:31" s="2" customFormat="1" ht="10.3" customHeight="1" hidden="1">
      <c r="A60" s="35"/>
      <c r="B60" s="36"/>
      <c r="C60" s="37"/>
      <c r="D60" s="37"/>
      <c r="E60" s="37"/>
      <c r="F60" s="37"/>
      <c r="G60" s="37"/>
      <c r="H60" s="37"/>
      <c r="I60" s="37"/>
      <c r="J60" s="37"/>
      <c r="K60" s="37"/>
      <c r="L60" s="142"/>
      <c r="S60" s="35"/>
      <c r="T60" s="35"/>
      <c r="U60" s="35"/>
      <c r="V60" s="35"/>
      <c r="W60" s="35"/>
      <c r="X60" s="35"/>
      <c r="Y60" s="35"/>
      <c r="Z60" s="35"/>
      <c r="AA60" s="35"/>
      <c r="AB60" s="35"/>
      <c r="AC60" s="35"/>
      <c r="AD60" s="35"/>
      <c r="AE60" s="35"/>
    </row>
    <row r="61" spans="1:31" s="2" customFormat="1" ht="29.25" customHeight="1" hidden="1">
      <c r="A61" s="35"/>
      <c r="B61" s="36"/>
      <c r="C61" s="170" t="s">
        <v>108</v>
      </c>
      <c r="D61" s="171"/>
      <c r="E61" s="171"/>
      <c r="F61" s="171"/>
      <c r="G61" s="171"/>
      <c r="H61" s="171"/>
      <c r="I61" s="171"/>
      <c r="J61" s="172" t="s">
        <v>109</v>
      </c>
      <c r="K61" s="171"/>
      <c r="L61" s="142"/>
      <c r="S61" s="35"/>
      <c r="T61" s="35"/>
      <c r="U61" s="35"/>
      <c r="V61" s="35"/>
      <c r="W61" s="35"/>
      <c r="X61" s="35"/>
      <c r="Y61" s="35"/>
      <c r="Z61" s="35"/>
      <c r="AA61" s="35"/>
      <c r="AB61" s="35"/>
      <c r="AC61" s="35"/>
      <c r="AD61" s="35"/>
      <c r="AE61" s="35"/>
    </row>
    <row r="62" spans="1:31" s="2" customFormat="1" ht="10.3" customHeight="1" hidden="1">
      <c r="A62" s="35"/>
      <c r="B62" s="36"/>
      <c r="C62" s="37"/>
      <c r="D62" s="37"/>
      <c r="E62" s="37"/>
      <c r="F62" s="37"/>
      <c r="G62" s="37"/>
      <c r="H62" s="37"/>
      <c r="I62" s="37"/>
      <c r="J62" s="37"/>
      <c r="K62" s="37"/>
      <c r="L62" s="142"/>
      <c r="S62" s="35"/>
      <c r="T62" s="35"/>
      <c r="U62" s="35"/>
      <c r="V62" s="35"/>
      <c r="W62" s="35"/>
      <c r="X62" s="35"/>
      <c r="Y62" s="35"/>
      <c r="Z62" s="35"/>
      <c r="AA62" s="35"/>
      <c r="AB62" s="35"/>
      <c r="AC62" s="35"/>
      <c r="AD62" s="35"/>
      <c r="AE62" s="35"/>
    </row>
    <row r="63" spans="1:47" s="2" customFormat="1" ht="22.8" customHeight="1" hidden="1">
      <c r="A63" s="35"/>
      <c r="B63" s="36"/>
      <c r="C63" s="173" t="s">
        <v>78</v>
      </c>
      <c r="D63" s="37"/>
      <c r="E63" s="37"/>
      <c r="F63" s="37"/>
      <c r="G63" s="37"/>
      <c r="H63" s="37"/>
      <c r="I63" s="37"/>
      <c r="J63" s="100">
        <f>J86</f>
        <v>0</v>
      </c>
      <c r="K63" s="37"/>
      <c r="L63" s="142"/>
      <c r="S63" s="35"/>
      <c r="T63" s="35"/>
      <c r="U63" s="35"/>
      <c r="V63" s="35"/>
      <c r="W63" s="35"/>
      <c r="X63" s="35"/>
      <c r="Y63" s="35"/>
      <c r="Z63" s="35"/>
      <c r="AA63" s="35"/>
      <c r="AB63" s="35"/>
      <c r="AC63" s="35"/>
      <c r="AD63" s="35"/>
      <c r="AE63" s="35"/>
      <c r="AU63" s="13" t="s">
        <v>110</v>
      </c>
    </row>
    <row r="64" spans="1:31" s="10" customFormat="1" ht="24.95" customHeight="1" hidden="1">
      <c r="A64" s="10"/>
      <c r="B64" s="218"/>
      <c r="C64" s="219"/>
      <c r="D64" s="220" t="s">
        <v>215</v>
      </c>
      <c r="E64" s="221"/>
      <c r="F64" s="221"/>
      <c r="G64" s="221"/>
      <c r="H64" s="221"/>
      <c r="I64" s="221"/>
      <c r="J64" s="222">
        <f>J87</f>
        <v>0</v>
      </c>
      <c r="K64" s="219"/>
      <c r="L64" s="223"/>
      <c r="S64" s="10"/>
      <c r="T64" s="10"/>
      <c r="U64" s="10"/>
      <c r="V64" s="10"/>
      <c r="W64" s="10"/>
      <c r="X64" s="10"/>
      <c r="Y64" s="10"/>
      <c r="Z64" s="10"/>
      <c r="AA64" s="10"/>
      <c r="AB64" s="10"/>
      <c r="AC64" s="10"/>
      <c r="AD64" s="10"/>
      <c r="AE64" s="10"/>
    </row>
    <row r="65" spans="1:31" s="2" customFormat="1" ht="21.8" customHeight="1" hidden="1">
      <c r="A65" s="35"/>
      <c r="B65" s="36"/>
      <c r="C65" s="37"/>
      <c r="D65" s="37"/>
      <c r="E65" s="37"/>
      <c r="F65" s="37"/>
      <c r="G65" s="37"/>
      <c r="H65" s="37"/>
      <c r="I65" s="37"/>
      <c r="J65" s="37"/>
      <c r="K65" s="37"/>
      <c r="L65" s="142"/>
      <c r="S65" s="35"/>
      <c r="T65" s="35"/>
      <c r="U65" s="35"/>
      <c r="V65" s="35"/>
      <c r="W65" s="35"/>
      <c r="X65" s="35"/>
      <c r="Y65" s="35"/>
      <c r="Z65" s="35"/>
      <c r="AA65" s="35"/>
      <c r="AB65" s="35"/>
      <c r="AC65" s="35"/>
      <c r="AD65" s="35"/>
      <c r="AE65" s="35"/>
    </row>
    <row r="66" spans="1:31" s="2" customFormat="1" ht="6.95" customHeight="1" hidden="1">
      <c r="A66" s="35"/>
      <c r="B66" s="57"/>
      <c r="C66" s="58"/>
      <c r="D66" s="58"/>
      <c r="E66" s="58"/>
      <c r="F66" s="58"/>
      <c r="G66" s="58"/>
      <c r="H66" s="58"/>
      <c r="I66" s="58"/>
      <c r="J66" s="58"/>
      <c r="K66" s="58"/>
      <c r="L66" s="142"/>
      <c r="S66" s="35"/>
      <c r="T66" s="35"/>
      <c r="U66" s="35"/>
      <c r="V66" s="35"/>
      <c r="W66" s="35"/>
      <c r="X66" s="35"/>
      <c r="Y66" s="35"/>
      <c r="Z66" s="35"/>
      <c r="AA66" s="35"/>
      <c r="AB66" s="35"/>
      <c r="AC66" s="35"/>
      <c r="AD66" s="35"/>
      <c r="AE66" s="35"/>
    </row>
    <row r="67" ht="12" hidden="1"/>
    <row r="68" ht="12" hidden="1"/>
    <row r="69" ht="12" hidden="1"/>
    <row r="70" spans="1:31" s="2" customFormat="1" ht="6.95" customHeight="1">
      <c r="A70" s="35"/>
      <c r="B70" s="59"/>
      <c r="C70" s="60"/>
      <c r="D70" s="60"/>
      <c r="E70" s="60"/>
      <c r="F70" s="60"/>
      <c r="G70" s="60"/>
      <c r="H70" s="60"/>
      <c r="I70" s="60"/>
      <c r="J70" s="60"/>
      <c r="K70" s="60"/>
      <c r="L70" s="142"/>
      <c r="S70" s="35"/>
      <c r="T70" s="35"/>
      <c r="U70" s="35"/>
      <c r="V70" s="35"/>
      <c r="W70" s="35"/>
      <c r="X70" s="35"/>
      <c r="Y70" s="35"/>
      <c r="Z70" s="35"/>
      <c r="AA70" s="35"/>
      <c r="AB70" s="35"/>
      <c r="AC70" s="35"/>
      <c r="AD70" s="35"/>
      <c r="AE70" s="35"/>
    </row>
    <row r="71" spans="1:31" s="2" customFormat="1" ht="24.95" customHeight="1">
      <c r="A71" s="35"/>
      <c r="B71" s="36"/>
      <c r="C71" s="19" t="s">
        <v>111</v>
      </c>
      <c r="D71" s="37"/>
      <c r="E71" s="37"/>
      <c r="F71" s="37"/>
      <c r="G71" s="37"/>
      <c r="H71" s="37"/>
      <c r="I71" s="37"/>
      <c r="J71" s="37"/>
      <c r="K71" s="37"/>
      <c r="L71" s="142"/>
      <c r="S71" s="35"/>
      <c r="T71" s="35"/>
      <c r="U71" s="35"/>
      <c r="V71" s="35"/>
      <c r="W71" s="35"/>
      <c r="X71" s="35"/>
      <c r="Y71" s="35"/>
      <c r="Z71" s="35"/>
      <c r="AA71" s="35"/>
      <c r="AB71" s="35"/>
      <c r="AC71" s="35"/>
      <c r="AD71" s="35"/>
      <c r="AE71" s="35"/>
    </row>
    <row r="72" spans="1:31" s="2" customFormat="1" ht="6.95" customHeight="1">
      <c r="A72" s="35"/>
      <c r="B72" s="36"/>
      <c r="C72" s="37"/>
      <c r="D72" s="37"/>
      <c r="E72" s="37"/>
      <c r="F72" s="37"/>
      <c r="G72" s="37"/>
      <c r="H72" s="37"/>
      <c r="I72" s="37"/>
      <c r="J72" s="37"/>
      <c r="K72" s="37"/>
      <c r="L72" s="142"/>
      <c r="S72" s="35"/>
      <c r="T72" s="35"/>
      <c r="U72" s="35"/>
      <c r="V72" s="35"/>
      <c r="W72" s="35"/>
      <c r="X72" s="35"/>
      <c r="Y72" s="35"/>
      <c r="Z72" s="35"/>
      <c r="AA72" s="35"/>
      <c r="AB72" s="35"/>
      <c r="AC72" s="35"/>
      <c r="AD72" s="35"/>
      <c r="AE72" s="35"/>
    </row>
    <row r="73" spans="1:31" s="2" customFormat="1" ht="12" customHeight="1">
      <c r="A73" s="35"/>
      <c r="B73" s="36"/>
      <c r="C73" s="28" t="s">
        <v>16</v>
      </c>
      <c r="D73" s="37"/>
      <c r="E73" s="37"/>
      <c r="F73" s="37"/>
      <c r="G73" s="37"/>
      <c r="H73" s="37"/>
      <c r="I73" s="37"/>
      <c r="J73" s="37"/>
      <c r="K73" s="37"/>
      <c r="L73" s="142"/>
      <c r="S73" s="35"/>
      <c r="T73" s="35"/>
      <c r="U73" s="35"/>
      <c r="V73" s="35"/>
      <c r="W73" s="35"/>
      <c r="X73" s="35"/>
      <c r="Y73" s="35"/>
      <c r="Z73" s="35"/>
      <c r="AA73" s="35"/>
      <c r="AB73" s="35"/>
      <c r="AC73" s="35"/>
      <c r="AD73" s="35"/>
      <c r="AE73" s="35"/>
    </row>
    <row r="74" spans="1:31" s="2" customFormat="1" ht="26.25" customHeight="1">
      <c r="A74" s="35"/>
      <c r="B74" s="36"/>
      <c r="C74" s="37"/>
      <c r="D74" s="37"/>
      <c r="E74" s="169" t="str">
        <f>E7</f>
        <v>Oprava geometrických parametrů koleje 2023 u ST Most - změna 1</v>
      </c>
      <c r="F74" s="28"/>
      <c r="G74" s="28"/>
      <c r="H74" s="28"/>
      <c r="I74" s="37"/>
      <c r="J74" s="37"/>
      <c r="K74" s="37"/>
      <c r="L74" s="142"/>
      <c r="S74" s="35"/>
      <c r="T74" s="35"/>
      <c r="U74" s="35"/>
      <c r="V74" s="35"/>
      <c r="W74" s="35"/>
      <c r="X74" s="35"/>
      <c r="Y74" s="35"/>
      <c r="Z74" s="35"/>
      <c r="AA74" s="35"/>
      <c r="AB74" s="35"/>
      <c r="AC74" s="35"/>
      <c r="AD74" s="35"/>
      <c r="AE74" s="35"/>
    </row>
    <row r="75" spans="2:12" s="1" customFormat="1" ht="12" customHeight="1">
      <c r="B75" s="17"/>
      <c r="C75" s="28" t="s">
        <v>102</v>
      </c>
      <c r="D75" s="18"/>
      <c r="E75" s="18"/>
      <c r="F75" s="18"/>
      <c r="G75" s="18"/>
      <c r="H75" s="18"/>
      <c r="I75" s="18"/>
      <c r="J75" s="18"/>
      <c r="K75" s="18"/>
      <c r="L75" s="16"/>
    </row>
    <row r="76" spans="1:31" s="2" customFormat="1" ht="16.5" customHeight="1">
      <c r="A76" s="35"/>
      <c r="B76" s="36"/>
      <c r="C76" s="37"/>
      <c r="D76" s="37"/>
      <c r="E76" s="169" t="s">
        <v>213</v>
      </c>
      <c r="F76" s="37"/>
      <c r="G76" s="37"/>
      <c r="H76" s="37"/>
      <c r="I76" s="37"/>
      <c r="J76" s="37"/>
      <c r="K76" s="37"/>
      <c r="L76" s="142"/>
      <c r="S76" s="35"/>
      <c r="T76" s="35"/>
      <c r="U76" s="35"/>
      <c r="V76" s="35"/>
      <c r="W76" s="35"/>
      <c r="X76" s="35"/>
      <c r="Y76" s="35"/>
      <c r="Z76" s="35"/>
      <c r="AA76" s="35"/>
      <c r="AB76" s="35"/>
      <c r="AC76" s="35"/>
      <c r="AD76" s="35"/>
      <c r="AE76" s="35"/>
    </row>
    <row r="77" spans="1:31" s="2" customFormat="1" ht="12" customHeight="1">
      <c r="A77" s="35"/>
      <c r="B77" s="36"/>
      <c r="C77" s="28" t="s">
        <v>104</v>
      </c>
      <c r="D77" s="37"/>
      <c r="E77" s="37"/>
      <c r="F77" s="37"/>
      <c r="G77" s="37"/>
      <c r="H77" s="37"/>
      <c r="I77" s="37"/>
      <c r="J77" s="37"/>
      <c r="K77" s="37"/>
      <c r="L77" s="142"/>
      <c r="S77" s="35"/>
      <c r="T77" s="35"/>
      <c r="U77" s="35"/>
      <c r="V77" s="35"/>
      <c r="W77" s="35"/>
      <c r="X77" s="35"/>
      <c r="Y77" s="35"/>
      <c r="Z77" s="35"/>
      <c r="AA77" s="35"/>
      <c r="AB77" s="35"/>
      <c r="AC77" s="35"/>
      <c r="AD77" s="35"/>
      <c r="AE77" s="35"/>
    </row>
    <row r="78" spans="1:31" s="2" customFormat="1" ht="16.5" customHeight="1">
      <c r="A78" s="35"/>
      <c r="B78" s="36"/>
      <c r="C78" s="37"/>
      <c r="D78" s="37"/>
      <c r="E78" s="67" t="str">
        <f>E11</f>
        <v>Č21 - VRN</v>
      </c>
      <c r="F78" s="37"/>
      <c r="G78" s="37"/>
      <c r="H78" s="37"/>
      <c r="I78" s="37"/>
      <c r="J78" s="37"/>
      <c r="K78" s="37"/>
      <c r="L78" s="142"/>
      <c r="S78" s="35"/>
      <c r="T78" s="35"/>
      <c r="U78" s="35"/>
      <c r="V78" s="35"/>
      <c r="W78" s="35"/>
      <c r="X78" s="35"/>
      <c r="Y78" s="35"/>
      <c r="Z78" s="35"/>
      <c r="AA78" s="35"/>
      <c r="AB78" s="35"/>
      <c r="AC78" s="35"/>
      <c r="AD78" s="35"/>
      <c r="AE78" s="35"/>
    </row>
    <row r="79" spans="1:31" s="2" customFormat="1" ht="6.95" customHeight="1">
      <c r="A79" s="35"/>
      <c r="B79" s="36"/>
      <c r="C79" s="37"/>
      <c r="D79" s="37"/>
      <c r="E79" s="37"/>
      <c r="F79" s="37"/>
      <c r="G79" s="37"/>
      <c r="H79" s="37"/>
      <c r="I79" s="37"/>
      <c r="J79" s="37"/>
      <c r="K79" s="37"/>
      <c r="L79" s="142"/>
      <c r="S79" s="35"/>
      <c r="T79" s="35"/>
      <c r="U79" s="35"/>
      <c r="V79" s="35"/>
      <c r="W79" s="35"/>
      <c r="X79" s="35"/>
      <c r="Y79" s="35"/>
      <c r="Z79" s="35"/>
      <c r="AA79" s="35"/>
      <c r="AB79" s="35"/>
      <c r="AC79" s="35"/>
      <c r="AD79" s="35"/>
      <c r="AE79" s="35"/>
    </row>
    <row r="80" spans="1:31" s="2" customFormat="1" ht="12" customHeight="1">
      <c r="A80" s="35"/>
      <c r="B80" s="36"/>
      <c r="C80" s="28" t="s">
        <v>22</v>
      </c>
      <c r="D80" s="37"/>
      <c r="E80" s="37"/>
      <c r="F80" s="23" t="str">
        <f>F14</f>
        <v>SŽ s.o., OŘ UNL, ST Most</v>
      </c>
      <c r="G80" s="37"/>
      <c r="H80" s="37"/>
      <c r="I80" s="28" t="s">
        <v>24</v>
      </c>
      <c r="J80" s="70" t="str">
        <f>IF(J14="","",J14)</f>
        <v>13. 1. 2023</v>
      </c>
      <c r="K80" s="37"/>
      <c r="L80" s="142"/>
      <c r="S80" s="35"/>
      <c r="T80" s="35"/>
      <c r="U80" s="35"/>
      <c r="V80" s="35"/>
      <c r="W80" s="35"/>
      <c r="X80" s="35"/>
      <c r="Y80" s="35"/>
      <c r="Z80" s="35"/>
      <c r="AA80" s="35"/>
      <c r="AB80" s="35"/>
      <c r="AC80" s="35"/>
      <c r="AD80" s="35"/>
      <c r="AE80" s="35"/>
    </row>
    <row r="81" spans="1:31" s="2" customFormat="1" ht="6.95" customHeight="1">
      <c r="A81" s="35"/>
      <c r="B81" s="36"/>
      <c r="C81" s="37"/>
      <c r="D81" s="37"/>
      <c r="E81" s="37"/>
      <c r="F81" s="37"/>
      <c r="G81" s="37"/>
      <c r="H81" s="37"/>
      <c r="I81" s="37"/>
      <c r="J81" s="37"/>
      <c r="K81" s="37"/>
      <c r="L81" s="142"/>
      <c r="S81" s="35"/>
      <c r="T81" s="35"/>
      <c r="U81" s="35"/>
      <c r="V81" s="35"/>
      <c r="W81" s="35"/>
      <c r="X81" s="35"/>
      <c r="Y81" s="35"/>
      <c r="Z81" s="35"/>
      <c r="AA81" s="35"/>
      <c r="AB81" s="35"/>
      <c r="AC81" s="35"/>
      <c r="AD81" s="35"/>
      <c r="AE81" s="35"/>
    </row>
    <row r="82" spans="1:31" s="2" customFormat="1" ht="15.15" customHeight="1">
      <c r="A82" s="35"/>
      <c r="B82" s="36"/>
      <c r="C82" s="28" t="s">
        <v>30</v>
      </c>
      <c r="D82" s="37"/>
      <c r="E82" s="37"/>
      <c r="F82" s="23" t="str">
        <f>E17</f>
        <v>Správa železnic s.o.</v>
      </c>
      <c r="G82" s="37"/>
      <c r="H82" s="37"/>
      <c r="I82" s="28" t="s">
        <v>38</v>
      </c>
      <c r="J82" s="33" t="str">
        <f>E23</f>
        <v xml:space="preserve"> </v>
      </c>
      <c r="K82" s="37"/>
      <c r="L82" s="142"/>
      <c r="S82" s="35"/>
      <c r="T82" s="35"/>
      <c r="U82" s="35"/>
      <c r="V82" s="35"/>
      <c r="W82" s="35"/>
      <c r="X82" s="35"/>
      <c r="Y82" s="35"/>
      <c r="Z82" s="35"/>
      <c r="AA82" s="35"/>
      <c r="AB82" s="35"/>
      <c r="AC82" s="35"/>
      <c r="AD82" s="35"/>
      <c r="AE82" s="35"/>
    </row>
    <row r="83" spans="1:31" s="2" customFormat="1" ht="54.45" customHeight="1">
      <c r="A83" s="35"/>
      <c r="B83" s="36"/>
      <c r="C83" s="28" t="s">
        <v>36</v>
      </c>
      <c r="D83" s="37"/>
      <c r="E83" s="37"/>
      <c r="F83" s="23" t="str">
        <f>IF(E20="","",E20)</f>
        <v>Vyplň údaj</v>
      </c>
      <c r="G83" s="37"/>
      <c r="H83" s="37"/>
      <c r="I83" s="28" t="s">
        <v>42</v>
      </c>
      <c r="J83" s="33" t="str">
        <f>E26</f>
        <v>Ing.Horák Jiří, 602155923, horak@spravazeleznic.cz</v>
      </c>
      <c r="K83" s="37"/>
      <c r="L83" s="142"/>
      <c r="S83" s="35"/>
      <c r="T83" s="35"/>
      <c r="U83" s="35"/>
      <c r="V83" s="35"/>
      <c r="W83" s="35"/>
      <c r="X83" s="35"/>
      <c r="Y83" s="35"/>
      <c r="Z83" s="35"/>
      <c r="AA83" s="35"/>
      <c r="AB83" s="35"/>
      <c r="AC83" s="35"/>
      <c r="AD83" s="35"/>
      <c r="AE83" s="35"/>
    </row>
    <row r="84" spans="1:31" s="2" customFormat="1" ht="10.3" customHeight="1">
      <c r="A84" s="35"/>
      <c r="B84" s="36"/>
      <c r="C84" s="37"/>
      <c r="D84" s="37"/>
      <c r="E84" s="37"/>
      <c r="F84" s="37"/>
      <c r="G84" s="37"/>
      <c r="H84" s="37"/>
      <c r="I84" s="37"/>
      <c r="J84" s="37"/>
      <c r="K84" s="37"/>
      <c r="L84" s="142"/>
      <c r="S84" s="35"/>
      <c r="T84" s="35"/>
      <c r="U84" s="35"/>
      <c r="V84" s="35"/>
      <c r="W84" s="35"/>
      <c r="X84" s="35"/>
      <c r="Y84" s="35"/>
      <c r="Z84" s="35"/>
      <c r="AA84" s="35"/>
      <c r="AB84" s="35"/>
      <c r="AC84" s="35"/>
      <c r="AD84" s="35"/>
      <c r="AE84" s="35"/>
    </row>
    <row r="85" spans="1:31" s="9" customFormat="1" ht="29.25" customHeight="1">
      <c r="A85" s="174"/>
      <c r="B85" s="175"/>
      <c r="C85" s="176" t="s">
        <v>112</v>
      </c>
      <c r="D85" s="177" t="s">
        <v>65</v>
      </c>
      <c r="E85" s="177" t="s">
        <v>61</v>
      </c>
      <c r="F85" s="177" t="s">
        <v>62</v>
      </c>
      <c r="G85" s="177" t="s">
        <v>113</v>
      </c>
      <c r="H85" s="177" t="s">
        <v>114</v>
      </c>
      <c r="I85" s="177" t="s">
        <v>115</v>
      </c>
      <c r="J85" s="177" t="s">
        <v>109</v>
      </c>
      <c r="K85" s="178" t="s">
        <v>116</v>
      </c>
      <c r="L85" s="179"/>
      <c r="M85" s="90" t="s">
        <v>39</v>
      </c>
      <c r="N85" s="91" t="s">
        <v>50</v>
      </c>
      <c r="O85" s="91" t="s">
        <v>117</v>
      </c>
      <c r="P85" s="91" t="s">
        <v>118</v>
      </c>
      <c r="Q85" s="91" t="s">
        <v>119</v>
      </c>
      <c r="R85" s="91" t="s">
        <v>120</v>
      </c>
      <c r="S85" s="91" t="s">
        <v>121</v>
      </c>
      <c r="T85" s="91" t="s">
        <v>122</v>
      </c>
      <c r="U85" s="92" t="s">
        <v>123</v>
      </c>
      <c r="V85" s="174"/>
      <c r="W85" s="174"/>
      <c r="X85" s="174"/>
      <c r="Y85" s="174"/>
      <c r="Z85" s="174"/>
      <c r="AA85" s="174"/>
      <c r="AB85" s="174"/>
      <c r="AC85" s="174"/>
      <c r="AD85" s="174"/>
      <c r="AE85" s="174"/>
    </row>
    <row r="86" spans="1:63" s="2" customFormat="1" ht="22.8" customHeight="1">
      <c r="A86" s="35"/>
      <c r="B86" s="36"/>
      <c r="C86" s="97" t="s">
        <v>124</v>
      </c>
      <c r="D86" s="37"/>
      <c r="E86" s="37"/>
      <c r="F86" s="37"/>
      <c r="G86" s="37"/>
      <c r="H86" s="37"/>
      <c r="I86" s="37"/>
      <c r="J86" s="180">
        <f>BK86</f>
        <v>0</v>
      </c>
      <c r="K86" s="37"/>
      <c r="L86" s="41"/>
      <c r="M86" s="93"/>
      <c r="N86" s="181"/>
      <c r="O86" s="94"/>
      <c r="P86" s="182">
        <f>P87</f>
        <v>0</v>
      </c>
      <c r="Q86" s="94"/>
      <c r="R86" s="182">
        <f>R87</f>
        <v>0</v>
      </c>
      <c r="S86" s="94"/>
      <c r="T86" s="182">
        <f>T87</f>
        <v>0</v>
      </c>
      <c r="U86" s="95"/>
      <c r="V86" s="35"/>
      <c r="W86" s="35"/>
      <c r="X86" s="35"/>
      <c r="Y86" s="35"/>
      <c r="Z86" s="35"/>
      <c r="AA86" s="35"/>
      <c r="AB86" s="35"/>
      <c r="AC86" s="35"/>
      <c r="AD86" s="35"/>
      <c r="AE86" s="35"/>
      <c r="AT86" s="13" t="s">
        <v>79</v>
      </c>
      <c r="AU86" s="13" t="s">
        <v>110</v>
      </c>
      <c r="BK86" s="183">
        <f>BK87</f>
        <v>0</v>
      </c>
    </row>
    <row r="87" spans="1:63" s="11" customFormat="1" ht="25.9" customHeight="1">
      <c r="A87" s="11"/>
      <c r="B87" s="224"/>
      <c r="C87" s="225"/>
      <c r="D87" s="226" t="s">
        <v>79</v>
      </c>
      <c r="E87" s="227" t="s">
        <v>99</v>
      </c>
      <c r="F87" s="227" t="s">
        <v>96</v>
      </c>
      <c r="G87" s="225"/>
      <c r="H87" s="225"/>
      <c r="I87" s="228"/>
      <c r="J87" s="229">
        <f>BK87</f>
        <v>0</v>
      </c>
      <c r="K87" s="225"/>
      <c r="L87" s="230"/>
      <c r="M87" s="231"/>
      <c r="N87" s="232"/>
      <c r="O87" s="232"/>
      <c r="P87" s="233">
        <f>SUM(P88:P99)</f>
        <v>0</v>
      </c>
      <c r="Q87" s="232"/>
      <c r="R87" s="233">
        <f>SUM(R88:R99)</f>
        <v>0</v>
      </c>
      <c r="S87" s="232"/>
      <c r="T87" s="233">
        <f>SUM(T88:T99)</f>
        <v>0</v>
      </c>
      <c r="U87" s="234"/>
      <c r="V87" s="11"/>
      <c r="W87" s="11"/>
      <c r="X87" s="11"/>
      <c r="Y87" s="11"/>
      <c r="Z87" s="11"/>
      <c r="AA87" s="11"/>
      <c r="AB87" s="11"/>
      <c r="AC87" s="11"/>
      <c r="AD87" s="11"/>
      <c r="AE87" s="11"/>
      <c r="AR87" s="235" t="s">
        <v>153</v>
      </c>
      <c r="AT87" s="236" t="s">
        <v>79</v>
      </c>
      <c r="AU87" s="236" t="s">
        <v>80</v>
      </c>
      <c r="AY87" s="235" t="s">
        <v>131</v>
      </c>
      <c r="BK87" s="237">
        <f>SUM(BK88:BK99)</f>
        <v>0</v>
      </c>
    </row>
    <row r="88" spans="1:65" s="2" customFormat="1" ht="16.5" customHeight="1">
      <c r="A88" s="35"/>
      <c r="B88" s="36"/>
      <c r="C88" s="184" t="s">
        <v>87</v>
      </c>
      <c r="D88" s="184" t="s">
        <v>125</v>
      </c>
      <c r="E88" s="185" t="s">
        <v>216</v>
      </c>
      <c r="F88" s="186" t="s">
        <v>217</v>
      </c>
      <c r="G88" s="187" t="s">
        <v>218</v>
      </c>
      <c r="H88" s="238"/>
      <c r="I88" s="189"/>
      <c r="J88" s="190">
        <f>ROUND(I88*H88,2)</f>
        <v>0</v>
      </c>
      <c r="K88" s="186" t="s">
        <v>129</v>
      </c>
      <c r="L88" s="41"/>
      <c r="M88" s="191" t="s">
        <v>39</v>
      </c>
      <c r="N88" s="192" t="s">
        <v>53</v>
      </c>
      <c r="O88" s="82"/>
      <c r="P88" s="193">
        <f>O88*H88</f>
        <v>0</v>
      </c>
      <c r="Q88" s="193">
        <v>0</v>
      </c>
      <c r="R88" s="193">
        <f>Q88*H88</f>
        <v>0</v>
      </c>
      <c r="S88" s="193">
        <v>0</v>
      </c>
      <c r="T88" s="193">
        <f>S88*H88</f>
        <v>0</v>
      </c>
      <c r="U88" s="194" t="s">
        <v>39</v>
      </c>
      <c r="V88" s="35"/>
      <c r="W88" s="35"/>
      <c r="X88" s="35"/>
      <c r="Y88" s="35"/>
      <c r="Z88" s="35"/>
      <c r="AA88" s="35"/>
      <c r="AB88" s="35"/>
      <c r="AC88" s="35"/>
      <c r="AD88" s="35"/>
      <c r="AE88" s="35"/>
      <c r="AR88" s="195" t="s">
        <v>130</v>
      </c>
      <c r="AT88" s="195" t="s">
        <v>125</v>
      </c>
      <c r="AU88" s="195" t="s">
        <v>87</v>
      </c>
      <c r="AY88" s="13" t="s">
        <v>131</v>
      </c>
      <c r="BE88" s="196">
        <f>IF(N88="základní",J88,0)</f>
        <v>0</v>
      </c>
      <c r="BF88" s="196">
        <f>IF(N88="snížená",J88,0)</f>
        <v>0</v>
      </c>
      <c r="BG88" s="196">
        <f>IF(N88="zákl. přenesená",J88,0)</f>
        <v>0</v>
      </c>
      <c r="BH88" s="196">
        <f>IF(N88="sníž. přenesená",J88,0)</f>
        <v>0</v>
      </c>
      <c r="BI88" s="196">
        <f>IF(N88="nulová",J88,0)</f>
        <v>0</v>
      </c>
      <c r="BJ88" s="13" t="s">
        <v>130</v>
      </c>
      <c r="BK88" s="196">
        <f>ROUND(I88*H88,2)</f>
        <v>0</v>
      </c>
      <c r="BL88" s="13" t="s">
        <v>130</v>
      </c>
      <c r="BM88" s="195" t="s">
        <v>219</v>
      </c>
    </row>
    <row r="89" spans="1:47" s="2" customFormat="1" ht="12">
      <c r="A89" s="35"/>
      <c r="B89" s="36"/>
      <c r="C89" s="37"/>
      <c r="D89" s="197" t="s">
        <v>133</v>
      </c>
      <c r="E89" s="37"/>
      <c r="F89" s="198" t="s">
        <v>217</v>
      </c>
      <c r="G89" s="37"/>
      <c r="H89" s="37"/>
      <c r="I89" s="199"/>
      <c r="J89" s="37"/>
      <c r="K89" s="37"/>
      <c r="L89" s="41"/>
      <c r="M89" s="200"/>
      <c r="N89" s="201"/>
      <c r="O89" s="82"/>
      <c r="P89" s="82"/>
      <c r="Q89" s="82"/>
      <c r="R89" s="82"/>
      <c r="S89" s="82"/>
      <c r="T89" s="82"/>
      <c r="U89" s="83"/>
      <c r="V89" s="35"/>
      <c r="W89" s="35"/>
      <c r="X89" s="35"/>
      <c r="Y89" s="35"/>
      <c r="Z89" s="35"/>
      <c r="AA89" s="35"/>
      <c r="AB89" s="35"/>
      <c r="AC89" s="35"/>
      <c r="AD89" s="35"/>
      <c r="AE89" s="35"/>
      <c r="AT89" s="13" t="s">
        <v>133</v>
      </c>
      <c r="AU89" s="13" t="s">
        <v>87</v>
      </c>
    </row>
    <row r="90" spans="1:65" s="2" customFormat="1" ht="33" customHeight="1">
      <c r="A90" s="35"/>
      <c r="B90" s="36"/>
      <c r="C90" s="184" t="s">
        <v>89</v>
      </c>
      <c r="D90" s="184" t="s">
        <v>125</v>
      </c>
      <c r="E90" s="185" t="s">
        <v>220</v>
      </c>
      <c r="F90" s="186" t="s">
        <v>221</v>
      </c>
      <c r="G90" s="187" t="s">
        <v>128</v>
      </c>
      <c r="H90" s="188">
        <v>23.44</v>
      </c>
      <c r="I90" s="189"/>
      <c r="J90" s="190">
        <f>ROUND(I90*H90,2)</f>
        <v>0</v>
      </c>
      <c r="K90" s="186" t="s">
        <v>129</v>
      </c>
      <c r="L90" s="41"/>
      <c r="M90" s="191" t="s">
        <v>39</v>
      </c>
      <c r="N90" s="192" t="s">
        <v>53</v>
      </c>
      <c r="O90" s="82"/>
      <c r="P90" s="193">
        <f>O90*H90</f>
        <v>0</v>
      </c>
      <c r="Q90" s="193">
        <v>0</v>
      </c>
      <c r="R90" s="193">
        <f>Q90*H90</f>
        <v>0</v>
      </c>
      <c r="S90" s="193">
        <v>0</v>
      </c>
      <c r="T90" s="193">
        <f>S90*H90</f>
        <v>0</v>
      </c>
      <c r="U90" s="194" t="s">
        <v>39</v>
      </c>
      <c r="V90" s="35"/>
      <c r="W90" s="35"/>
      <c r="X90" s="35"/>
      <c r="Y90" s="35"/>
      <c r="Z90" s="35"/>
      <c r="AA90" s="35"/>
      <c r="AB90" s="35"/>
      <c r="AC90" s="35"/>
      <c r="AD90" s="35"/>
      <c r="AE90" s="35"/>
      <c r="AR90" s="195" t="s">
        <v>130</v>
      </c>
      <c r="AT90" s="195" t="s">
        <v>125</v>
      </c>
      <c r="AU90" s="195" t="s">
        <v>87</v>
      </c>
      <c r="AY90" s="13" t="s">
        <v>131</v>
      </c>
      <c r="BE90" s="196">
        <f>IF(N90="základní",J90,0)</f>
        <v>0</v>
      </c>
      <c r="BF90" s="196">
        <f>IF(N90="snížená",J90,0)</f>
        <v>0</v>
      </c>
      <c r="BG90" s="196">
        <f>IF(N90="zákl. přenesená",J90,0)</f>
        <v>0</v>
      </c>
      <c r="BH90" s="196">
        <f>IF(N90="sníž. přenesená",J90,0)</f>
        <v>0</v>
      </c>
      <c r="BI90" s="196">
        <f>IF(N90="nulová",J90,0)</f>
        <v>0</v>
      </c>
      <c r="BJ90" s="13" t="s">
        <v>130</v>
      </c>
      <c r="BK90" s="196">
        <f>ROUND(I90*H90,2)</f>
        <v>0</v>
      </c>
      <c r="BL90" s="13" t="s">
        <v>130</v>
      </c>
      <c r="BM90" s="195" t="s">
        <v>222</v>
      </c>
    </row>
    <row r="91" spans="1:47" s="2" customFormat="1" ht="12">
      <c r="A91" s="35"/>
      <c r="B91" s="36"/>
      <c r="C91" s="37"/>
      <c r="D91" s="197" t="s">
        <v>133</v>
      </c>
      <c r="E91" s="37"/>
      <c r="F91" s="198" t="s">
        <v>223</v>
      </c>
      <c r="G91" s="37"/>
      <c r="H91" s="37"/>
      <c r="I91" s="199"/>
      <c r="J91" s="37"/>
      <c r="K91" s="37"/>
      <c r="L91" s="41"/>
      <c r="M91" s="200"/>
      <c r="N91" s="201"/>
      <c r="O91" s="82"/>
      <c r="P91" s="82"/>
      <c r="Q91" s="82"/>
      <c r="R91" s="82"/>
      <c r="S91" s="82"/>
      <c r="T91" s="82"/>
      <c r="U91" s="83"/>
      <c r="V91" s="35"/>
      <c r="W91" s="35"/>
      <c r="X91" s="35"/>
      <c r="Y91" s="35"/>
      <c r="Z91" s="35"/>
      <c r="AA91" s="35"/>
      <c r="AB91" s="35"/>
      <c r="AC91" s="35"/>
      <c r="AD91" s="35"/>
      <c r="AE91" s="35"/>
      <c r="AT91" s="13" t="s">
        <v>133</v>
      </c>
      <c r="AU91" s="13" t="s">
        <v>87</v>
      </c>
    </row>
    <row r="92" spans="1:47" s="2" customFormat="1" ht="12">
      <c r="A92" s="35"/>
      <c r="B92" s="36"/>
      <c r="C92" s="37"/>
      <c r="D92" s="197" t="s">
        <v>135</v>
      </c>
      <c r="E92" s="37"/>
      <c r="F92" s="202" t="s">
        <v>224</v>
      </c>
      <c r="G92" s="37"/>
      <c r="H92" s="37"/>
      <c r="I92" s="199"/>
      <c r="J92" s="37"/>
      <c r="K92" s="37"/>
      <c r="L92" s="41"/>
      <c r="M92" s="200"/>
      <c r="N92" s="201"/>
      <c r="O92" s="82"/>
      <c r="P92" s="82"/>
      <c r="Q92" s="82"/>
      <c r="R92" s="82"/>
      <c r="S92" s="82"/>
      <c r="T92" s="82"/>
      <c r="U92" s="83"/>
      <c r="V92" s="35"/>
      <c r="W92" s="35"/>
      <c r="X92" s="35"/>
      <c r="Y92" s="35"/>
      <c r="Z92" s="35"/>
      <c r="AA92" s="35"/>
      <c r="AB92" s="35"/>
      <c r="AC92" s="35"/>
      <c r="AD92" s="35"/>
      <c r="AE92" s="35"/>
      <c r="AT92" s="13" t="s">
        <v>135</v>
      </c>
      <c r="AU92" s="13" t="s">
        <v>87</v>
      </c>
    </row>
    <row r="93" spans="1:65" s="2" customFormat="1" ht="33" customHeight="1">
      <c r="A93" s="35"/>
      <c r="B93" s="36"/>
      <c r="C93" s="184" t="s">
        <v>143</v>
      </c>
      <c r="D93" s="184" t="s">
        <v>125</v>
      </c>
      <c r="E93" s="185" t="s">
        <v>225</v>
      </c>
      <c r="F93" s="186" t="s">
        <v>226</v>
      </c>
      <c r="G93" s="187" t="s">
        <v>128</v>
      </c>
      <c r="H93" s="188">
        <v>23.231</v>
      </c>
      <c r="I93" s="189"/>
      <c r="J93" s="190">
        <f>ROUND(I93*H93,2)</f>
        <v>0</v>
      </c>
      <c r="K93" s="186" t="s">
        <v>129</v>
      </c>
      <c r="L93" s="41"/>
      <c r="M93" s="191" t="s">
        <v>39</v>
      </c>
      <c r="N93" s="192" t="s">
        <v>53</v>
      </c>
      <c r="O93" s="82"/>
      <c r="P93" s="193">
        <f>O93*H93</f>
        <v>0</v>
      </c>
      <c r="Q93" s="193">
        <v>0</v>
      </c>
      <c r="R93" s="193">
        <f>Q93*H93</f>
        <v>0</v>
      </c>
      <c r="S93" s="193">
        <v>0</v>
      </c>
      <c r="T93" s="193">
        <f>S93*H93</f>
        <v>0</v>
      </c>
      <c r="U93" s="194" t="s">
        <v>39</v>
      </c>
      <c r="V93" s="35"/>
      <c r="W93" s="35"/>
      <c r="X93" s="35"/>
      <c r="Y93" s="35"/>
      <c r="Z93" s="35"/>
      <c r="AA93" s="35"/>
      <c r="AB93" s="35"/>
      <c r="AC93" s="35"/>
      <c r="AD93" s="35"/>
      <c r="AE93" s="35"/>
      <c r="AR93" s="195" t="s">
        <v>130</v>
      </c>
      <c r="AT93" s="195" t="s">
        <v>125</v>
      </c>
      <c r="AU93" s="195" t="s">
        <v>87</v>
      </c>
      <c r="AY93" s="13" t="s">
        <v>131</v>
      </c>
      <c r="BE93" s="196">
        <f>IF(N93="základní",J93,0)</f>
        <v>0</v>
      </c>
      <c r="BF93" s="196">
        <f>IF(N93="snížená",J93,0)</f>
        <v>0</v>
      </c>
      <c r="BG93" s="196">
        <f>IF(N93="zákl. přenesená",J93,0)</f>
        <v>0</v>
      </c>
      <c r="BH93" s="196">
        <f>IF(N93="sníž. přenesená",J93,0)</f>
        <v>0</v>
      </c>
      <c r="BI93" s="196">
        <f>IF(N93="nulová",J93,0)</f>
        <v>0</v>
      </c>
      <c r="BJ93" s="13" t="s">
        <v>130</v>
      </c>
      <c r="BK93" s="196">
        <f>ROUND(I93*H93,2)</f>
        <v>0</v>
      </c>
      <c r="BL93" s="13" t="s">
        <v>130</v>
      </c>
      <c r="BM93" s="195" t="s">
        <v>227</v>
      </c>
    </row>
    <row r="94" spans="1:47" s="2" customFormat="1" ht="12">
      <c r="A94" s="35"/>
      <c r="B94" s="36"/>
      <c r="C94" s="37"/>
      <c r="D94" s="197" t="s">
        <v>133</v>
      </c>
      <c r="E94" s="37"/>
      <c r="F94" s="198" t="s">
        <v>228</v>
      </c>
      <c r="G94" s="37"/>
      <c r="H94" s="37"/>
      <c r="I94" s="199"/>
      <c r="J94" s="37"/>
      <c r="K94" s="37"/>
      <c r="L94" s="41"/>
      <c r="M94" s="200"/>
      <c r="N94" s="201"/>
      <c r="O94" s="82"/>
      <c r="P94" s="82"/>
      <c r="Q94" s="82"/>
      <c r="R94" s="82"/>
      <c r="S94" s="82"/>
      <c r="T94" s="82"/>
      <c r="U94" s="83"/>
      <c r="V94" s="35"/>
      <c r="W94" s="35"/>
      <c r="X94" s="35"/>
      <c r="Y94" s="35"/>
      <c r="Z94" s="35"/>
      <c r="AA94" s="35"/>
      <c r="AB94" s="35"/>
      <c r="AC94" s="35"/>
      <c r="AD94" s="35"/>
      <c r="AE94" s="35"/>
      <c r="AT94" s="13" t="s">
        <v>133</v>
      </c>
      <c r="AU94" s="13" t="s">
        <v>87</v>
      </c>
    </row>
    <row r="95" spans="1:47" s="2" customFormat="1" ht="12">
      <c r="A95" s="35"/>
      <c r="B95" s="36"/>
      <c r="C95" s="37"/>
      <c r="D95" s="197" t="s">
        <v>135</v>
      </c>
      <c r="E95" s="37"/>
      <c r="F95" s="202" t="s">
        <v>224</v>
      </c>
      <c r="G95" s="37"/>
      <c r="H95" s="37"/>
      <c r="I95" s="199"/>
      <c r="J95" s="37"/>
      <c r="K95" s="37"/>
      <c r="L95" s="41"/>
      <c r="M95" s="200"/>
      <c r="N95" s="201"/>
      <c r="O95" s="82"/>
      <c r="P95" s="82"/>
      <c r="Q95" s="82"/>
      <c r="R95" s="82"/>
      <c r="S95" s="82"/>
      <c r="T95" s="82"/>
      <c r="U95" s="83"/>
      <c r="V95" s="35"/>
      <c r="W95" s="35"/>
      <c r="X95" s="35"/>
      <c r="Y95" s="35"/>
      <c r="Z95" s="35"/>
      <c r="AA95" s="35"/>
      <c r="AB95" s="35"/>
      <c r="AC95" s="35"/>
      <c r="AD95" s="35"/>
      <c r="AE95" s="35"/>
      <c r="AT95" s="13" t="s">
        <v>135</v>
      </c>
      <c r="AU95" s="13" t="s">
        <v>87</v>
      </c>
    </row>
    <row r="96" spans="1:65" s="2" customFormat="1" ht="66.75" customHeight="1">
      <c r="A96" s="35"/>
      <c r="B96" s="36"/>
      <c r="C96" s="184" t="s">
        <v>130</v>
      </c>
      <c r="D96" s="184" t="s">
        <v>125</v>
      </c>
      <c r="E96" s="185" t="s">
        <v>229</v>
      </c>
      <c r="F96" s="186" t="s">
        <v>230</v>
      </c>
      <c r="G96" s="187" t="s">
        <v>218</v>
      </c>
      <c r="H96" s="238"/>
      <c r="I96" s="189"/>
      <c r="J96" s="190">
        <f>ROUND(I96*H96,2)</f>
        <v>0</v>
      </c>
      <c r="K96" s="186" t="s">
        <v>129</v>
      </c>
      <c r="L96" s="41"/>
      <c r="M96" s="191" t="s">
        <v>39</v>
      </c>
      <c r="N96" s="192" t="s">
        <v>53</v>
      </c>
      <c r="O96" s="82"/>
      <c r="P96" s="193">
        <f>O96*H96</f>
        <v>0</v>
      </c>
      <c r="Q96" s="193">
        <v>0</v>
      </c>
      <c r="R96" s="193">
        <f>Q96*H96</f>
        <v>0</v>
      </c>
      <c r="S96" s="193">
        <v>0</v>
      </c>
      <c r="T96" s="193">
        <f>S96*H96</f>
        <v>0</v>
      </c>
      <c r="U96" s="194" t="s">
        <v>39</v>
      </c>
      <c r="V96" s="35"/>
      <c r="W96" s="35"/>
      <c r="X96" s="35"/>
      <c r="Y96" s="35"/>
      <c r="Z96" s="35"/>
      <c r="AA96" s="35"/>
      <c r="AB96" s="35"/>
      <c r="AC96" s="35"/>
      <c r="AD96" s="35"/>
      <c r="AE96" s="35"/>
      <c r="AR96" s="195" t="s">
        <v>130</v>
      </c>
      <c r="AT96" s="195" t="s">
        <v>125</v>
      </c>
      <c r="AU96" s="195" t="s">
        <v>87</v>
      </c>
      <c r="AY96" s="13" t="s">
        <v>131</v>
      </c>
      <c r="BE96" s="196">
        <f>IF(N96="základní",J96,0)</f>
        <v>0</v>
      </c>
      <c r="BF96" s="196">
        <f>IF(N96="snížená",J96,0)</f>
        <v>0</v>
      </c>
      <c r="BG96" s="196">
        <f>IF(N96="zákl. přenesená",J96,0)</f>
        <v>0</v>
      </c>
      <c r="BH96" s="196">
        <f>IF(N96="sníž. přenesená",J96,0)</f>
        <v>0</v>
      </c>
      <c r="BI96" s="196">
        <f>IF(N96="nulová",J96,0)</f>
        <v>0</v>
      </c>
      <c r="BJ96" s="13" t="s">
        <v>130</v>
      </c>
      <c r="BK96" s="196">
        <f>ROUND(I96*H96,2)</f>
        <v>0</v>
      </c>
      <c r="BL96" s="13" t="s">
        <v>130</v>
      </c>
      <c r="BM96" s="195" t="s">
        <v>231</v>
      </c>
    </row>
    <row r="97" spans="1:47" s="2" customFormat="1" ht="12">
      <c r="A97" s="35"/>
      <c r="B97" s="36"/>
      <c r="C97" s="37"/>
      <c r="D97" s="197" t="s">
        <v>133</v>
      </c>
      <c r="E97" s="37"/>
      <c r="F97" s="198" t="s">
        <v>230</v>
      </c>
      <c r="G97" s="37"/>
      <c r="H97" s="37"/>
      <c r="I97" s="199"/>
      <c r="J97" s="37"/>
      <c r="K97" s="37"/>
      <c r="L97" s="41"/>
      <c r="M97" s="200"/>
      <c r="N97" s="201"/>
      <c r="O97" s="82"/>
      <c r="P97" s="82"/>
      <c r="Q97" s="82"/>
      <c r="R97" s="82"/>
      <c r="S97" s="82"/>
      <c r="T97" s="82"/>
      <c r="U97" s="83"/>
      <c r="V97" s="35"/>
      <c r="W97" s="35"/>
      <c r="X97" s="35"/>
      <c r="Y97" s="35"/>
      <c r="Z97" s="35"/>
      <c r="AA97" s="35"/>
      <c r="AB97" s="35"/>
      <c r="AC97" s="35"/>
      <c r="AD97" s="35"/>
      <c r="AE97" s="35"/>
      <c r="AT97" s="13" t="s">
        <v>133</v>
      </c>
      <c r="AU97" s="13" t="s">
        <v>87</v>
      </c>
    </row>
    <row r="98" spans="1:65" s="2" customFormat="1" ht="44.25" customHeight="1">
      <c r="A98" s="35"/>
      <c r="B98" s="36"/>
      <c r="C98" s="184" t="s">
        <v>153</v>
      </c>
      <c r="D98" s="184" t="s">
        <v>125</v>
      </c>
      <c r="E98" s="185" t="s">
        <v>232</v>
      </c>
      <c r="F98" s="186" t="s">
        <v>233</v>
      </c>
      <c r="G98" s="187" t="s">
        <v>218</v>
      </c>
      <c r="H98" s="238"/>
      <c r="I98" s="189"/>
      <c r="J98" s="190">
        <f>ROUND(I98*H98,2)</f>
        <v>0</v>
      </c>
      <c r="K98" s="186" t="s">
        <v>129</v>
      </c>
      <c r="L98" s="41"/>
      <c r="M98" s="191" t="s">
        <v>39</v>
      </c>
      <c r="N98" s="192" t="s">
        <v>53</v>
      </c>
      <c r="O98" s="82"/>
      <c r="P98" s="193">
        <f>O98*H98</f>
        <v>0</v>
      </c>
      <c r="Q98" s="193">
        <v>0</v>
      </c>
      <c r="R98" s="193">
        <f>Q98*H98</f>
        <v>0</v>
      </c>
      <c r="S98" s="193">
        <v>0</v>
      </c>
      <c r="T98" s="193">
        <f>S98*H98</f>
        <v>0</v>
      </c>
      <c r="U98" s="194" t="s">
        <v>39</v>
      </c>
      <c r="V98" s="35"/>
      <c r="W98" s="35"/>
      <c r="X98" s="35"/>
      <c r="Y98" s="35"/>
      <c r="Z98" s="35"/>
      <c r="AA98" s="35"/>
      <c r="AB98" s="35"/>
      <c r="AC98" s="35"/>
      <c r="AD98" s="35"/>
      <c r="AE98" s="35"/>
      <c r="AR98" s="195" t="s">
        <v>130</v>
      </c>
      <c r="AT98" s="195" t="s">
        <v>125</v>
      </c>
      <c r="AU98" s="195" t="s">
        <v>87</v>
      </c>
      <c r="AY98" s="13" t="s">
        <v>131</v>
      </c>
      <c r="BE98" s="196">
        <f>IF(N98="základní",J98,0)</f>
        <v>0</v>
      </c>
      <c r="BF98" s="196">
        <f>IF(N98="snížená",J98,0)</f>
        <v>0</v>
      </c>
      <c r="BG98" s="196">
        <f>IF(N98="zákl. přenesená",J98,0)</f>
        <v>0</v>
      </c>
      <c r="BH98" s="196">
        <f>IF(N98="sníž. přenesená",J98,0)</f>
        <v>0</v>
      </c>
      <c r="BI98" s="196">
        <f>IF(N98="nulová",J98,0)</f>
        <v>0</v>
      </c>
      <c r="BJ98" s="13" t="s">
        <v>130</v>
      </c>
      <c r="BK98" s="196">
        <f>ROUND(I98*H98,2)</f>
        <v>0</v>
      </c>
      <c r="BL98" s="13" t="s">
        <v>130</v>
      </c>
      <c r="BM98" s="195" t="s">
        <v>234</v>
      </c>
    </row>
    <row r="99" spans="1:47" s="2" customFormat="1" ht="12">
      <c r="A99" s="35"/>
      <c r="B99" s="36"/>
      <c r="C99" s="37"/>
      <c r="D99" s="197" t="s">
        <v>133</v>
      </c>
      <c r="E99" s="37"/>
      <c r="F99" s="198" t="s">
        <v>233</v>
      </c>
      <c r="G99" s="37"/>
      <c r="H99" s="37"/>
      <c r="I99" s="199"/>
      <c r="J99" s="37"/>
      <c r="K99" s="37"/>
      <c r="L99" s="41"/>
      <c r="M99" s="214"/>
      <c r="N99" s="215"/>
      <c r="O99" s="216"/>
      <c r="P99" s="216"/>
      <c r="Q99" s="216"/>
      <c r="R99" s="216"/>
      <c r="S99" s="216"/>
      <c r="T99" s="216"/>
      <c r="U99" s="217"/>
      <c r="V99" s="35"/>
      <c r="W99" s="35"/>
      <c r="X99" s="35"/>
      <c r="Y99" s="35"/>
      <c r="Z99" s="35"/>
      <c r="AA99" s="35"/>
      <c r="AB99" s="35"/>
      <c r="AC99" s="35"/>
      <c r="AD99" s="35"/>
      <c r="AE99" s="35"/>
      <c r="AT99" s="13" t="s">
        <v>133</v>
      </c>
      <c r="AU99" s="13" t="s">
        <v>87</v>
      </c>
    </row>
    <row r="100" spans="1:31" s="2" customFormat="1" ht="6.95" customHeight="1">
      <c r="A100" s="35"/>
      <c r="B100" s="57"/>
      <c r="C100" s="58"/>
      <c r="D100" s="58"/>
      <c r="E100" s="58"/>
      <c r="F100" s="58"/>
      <c r="G100" s="58"/>
      <c r="H100" s="58"/>
      <c r="I100" s="58"/>
      <c r="J100" s="58"/>
      <c r="K100" s="58"/>
      <c r="L100" s="41"/>
      <c r="M100" s="35"/>
      <c r="O100" s="35"/>
      <c r="P100" s="35"/>
      <c r="Q100" s="35"/>
      <c r="R100" s="35"/>
      <c r="S100" s="35"/>
      <c r="T100" s="35"/>
      <c r="U100" s="35"/>
      <c r="V100" s="35"/>
      <c r="W100" s="35"/>
      <c r="X100" s="35"/>
      <c r="Y100" s="35"/>
      <c r="Z100" s="35"/>
      <c r="AA100" s="35"/>
      <c r="AB100" s="35"/>
      <c r="AC100" s="35"/>
      <c r="AD100" s="35"/>
      <c r="AE100" s="35"/>
    </row>
  </sheetData>
  <sheetProtection password="CDD6" sheet="1" objects="1" scenarios="1" formatColumns="0" formatRows="0" autoFilter="0"/>
  <autoFilter ref="C85:K99"/>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Horák Jiří, Ing.</dc:creator>
  <cp:keywords/>
  <dc:description/>
  <cp:lastModifiedBy>Horák Jiří, Ing.</cp:lastModifiedBy>
  <dcterms:created xsi:type="dcterms:W3CDTF">2023-02-15T15:49:42Z</dcterms:created>
  <dcterms:modified xsi:type="dcterms:W3CDTF">2023-02-15T15:49:44Z</dcterms:modified>
  <cp:category/>
  <cp:version/>
  <cp:contentType/>
  <cp:contentStatus/>
</cp:coreProperties>
</file>