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21-01-11" sheetId="2" r:id="rId2"/>
    <sheet name="SO 98-98" sheetId="3" r:id="rId3"/>
    <sheet name="SO 21-10-01" sheetId="4" r:id="rId4"/>
    <sheet name="SO 21-11-02" sheetId="5" r:id="rId5"/>
    <sheet name="SO 21-13-01" sheetId="6" r:id="rId6"/>
    <sheet name="SO 21-13-02" sheetId="7" r:id="rId7"/>
    <sheet name="SO 21-50-01" sheetId="8" r:id="rId8"/>
    <sheet name="SO 21-81-01" sheetId="9" r:id="rId9"/>
    <sheet name="SO 21-86-01" sheetId="10" r:id="rId10"/>
  </sheets>
  <definedNames/>
  <calcPr/>
  <webPublishing/>
</workbook>
</file>

<file path=xl/sharedStrings.xml><?xml version="1.0" encoding="utf-8"?>
<sst xmlns="http://schemas.openxmlformats.org/spreadsheetml/2006/main" count="3211" uniqueCount="756">
  <si>
    <t>Aspe</t>
  </si>
  <si>
    <t>Rekapitulace ceny</t>
  </si>
  <si>
    <t>S632100050-zm01</t>
  </si>
  <si>
    <t>Rekonstrukce přejezdu P5578 v km 111,662 trati H. Dvořiště – Č. Budějovice</t>
  </si>
  <si>
    <t>ZŘ</t>
  </si>
  <si>
    <t>20230214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</si>
  <si>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</si>
  <si>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</si>
  <si>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</si>
  <si>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</si>
  <si>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</si>
  <si>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</si>
  <si>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</si>
  <si>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</si>
  <si>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</si>
  <si>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</si>
  <si>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21-01-11</t>
  </si>
  <si>
    <t>Úprava SZZ - Rozpočet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</si>
  <si>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</si>
  <si>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</si>
  <si>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</si>
  <si>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</si>
  <si>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</si>
  <si>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</si>
  <si>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</si>
  <si>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</si>
  <si>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</si>
  <si>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</si>
  <si>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</si>
  <si>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</si>
  <si>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</si>
  <si>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</si>
  <si>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</si>
  <si>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</si>
  <si>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</si>
  <si>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</si>
  <si>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</si>
  <si>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</si>
  <si>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</si>
  <si>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</si>
  <si>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</si>
  <si>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</si>
  <si>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</si>
  <si>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</si>
  <si>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</si>
  <si>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21-01-11</t>
  </si>
  <si>
    <t>SD</t>
  </si>
  <si>
    <t>1</t>
  </si>
  <si>
    <t>Zemní práce</t>
  </si>
  <si>
    <t>P</t>
  </si>
  <si>
    <t>13283</t>
  </si>
  <si>
    <t>HLOUBENÍ RÝH ŠÍŘ DO 2M PAŽ I NEPAŽ TŘ. II - BEZ DOPRAVY</t>
  </si>
  <si>
    <t>M3</t>
  </si>
  <si>
    <t>OTSKP</t>
  </si>
  <si>
    <t>PP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</si>
  <si>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</t>
  </si>
  <si>
    <t>VV</t>
  </si>
  <si>
    <t/>
  </si>
  <si>
    <t>TS</t>
  </si>
  <si>
    <t>35 x 0,3 x 0,4</t>
  </si>
  <si>
    <t>702111</t>
  </si>
  <si>
    <t>KABELOVÝ ŽLAB ZEMNÍ VČETNĚ KRYTU SVĚTLÉ ŠÍŘKY DO 120 MM</t>
  </si>
  <si>
    <t>M</t>
  </si>
  <si>
    <t>1. Položka obsahuje:                                                                                                                                                                – kompletní montáž, rozměření, upevnění, řezání, spojování a pod.                                                                                               – veškerý spojovací a montážní materiál vč. upevňovacího materiálu ( držáky apod.)                                                              – pomocné mechanismy       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3. Způsob měření: Měří se metr délkový.</t>
  </si>
  <si>
    <t>702901</t>
  </si>
  <si>
    <t>ZASYPÁNÍ KABELOVÉHO ŽLABU VRSTVOU Z PŘESÁTÉHO PÍSKU SVĚTLÉ ŠÍŘKY DO 120 MM</t>
  </si>
  <si>
    <t>1. Položka obsahuje:  
– kompletní montáž, návrh, rozměření, upevnění, začištění, sváření, vrtání, řezání, spojování a pod.  
– veškerý spojovací a montážní materiál vč. upevňovacího materiálu  
– sestavení a upevnění konstrukce na stanovišti  
– pomocné mechanismy a povrchovou úpravu  
2. Položka neobsahuje:  
X  
3. Způsob měření: Udává se počet sad, které se skládají z předepsaných dílů, jež tvoří požadovaný celek, za každý započatý měsíc pronájmu.</t>
  </si>
  <si>
    <t>4</t>
  </si>
  <si>
    <t>702312</t>
  </si>
  <si>
    <t>ZAKRYTÍ KABELŮ VÝSTRAŽNOU FÓLIÍ ŠÍŘKY PŘES 20 DO 40 CM</t>
  </si>
  <si>
    <t>1. Položka obsahuje:                                                                                                                                                    – kompletní montáž, návrh, rozměření, upevnění, začištění, sváření, vrtání, řezání, spojování a pod.                                       – veškerý spojovací a montážní materiál vč. upevňovacího materiálu                                                                                              – sestavení a upevnění konstrukce na stanovišti                   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3. Způsob měření: Udává se počet sad, které se skládají z předepsaných dílů, jež tvoří požadovaný celek, za každý započatý měsíc pronájmu.</t>
  </si>
  <si>
    <t>5</t>
  </si>
  <si>
    <t>702212</t>
  </si>
  <si>
    <t>KABELOVÁ CHRÁNIČKA ZEMNÍ DN PŘES 100 DO 200 MM</t>
  </si>
  <si>
    <t>1. Položka obsahuje:                                                                                                                                                     – proražení otvoru zdivem o průřezu od 0,01 do 0,025m2                                                                                                                                             – úpravu a začištění omítky po montáži vedení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                  – protipožární ucpávku                                                                                                                                                                                                  3. Způsob měření: Udává se počet kusů kompletní konstrukce nebo práce.</t>
  </si>
  <si>
    <t>6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</si>
  <si>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</si>
  <si>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</si>
  <si>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</si>
  <si>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1x protlak pod koleje</t>
  </si>
  <si>
    <t>7</t>
  </si>
  <si>
    <t>742H12</t>
  </si>
  <si>
    <t>KABEL NN ČTYŘ- A PĚTIŽÍLOVÝ CU S PLASTOVOU IZOLACÍ OD 4 DO 16 MM2</t>
  </si>
  <si>
    <t>1. Položka obsahuje: 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     3. Způsob měření: Měří se metr délkový.</t>
  </si>
  <si>
    <t>8</t>
  </si>
  <si>
    <t>742L12</t>
  </si>
  <si>
    <t>UKONČENÍ DVOU AŽ PĚTIŽÍLOVÉHO KABELU V ROZVADĚČI NEBO NA PŘÍSTROJI OD 4 DO 16 MM2</t>
  </si>
  <si>
    <t>KS</t>
  </si>
  <si>
    <t>1. Položka obsahuje:                                                                                                                                                            – všechny práce spojené s úpravou kabelů pro montáž včetně veškerého příslušentsví                                                              2. Položka neobsahuje: X                                                                                                                                                            3. Způsob měření: Udává se počet kusů kompletní konstrukce nebo práce.</t>
  </si>
  <si>
    <t>9</t>
  </si>
  <si>
    <t>742P13</t>
  </si>
  <si>
    <t>ZATAŽENÍ KABELU DO CHRÁNIČKY - KABEL DO 4 KG/M</t>
  </si>
  <si>
    <t>1. Položka obsahuje:                                                                                                                                                    – montáž kabelu o váze do 4 kg/m do chráničky/ kolektoru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Měří se metr délkový</t>
  </si>
  <si>
    <t>3 x 15m = 45</t>
  </si>
  <si>
    <t>10</t>
  </si>
  <si>
    <t>75A131</t>
  </si>
  <si>
    <t>KABEL METALICKÝ DVOUPLÁŠŤOVÝ DO 12 PÁRŮ - DODÁVKA</t>
  </si>
  <si>
    <t>KMPÁR</t>
  </si>
  <si>
    <t>1. Položka obsahuje:                                                                                                                                                          – dodání kabelů podle typu od výrobců včetně mimostaveništní dopravy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3. Způsob měření: Měří se n-násobky páru vodičů na kilometr.</t>
  </si>
  <si>
    <t>7párů x 145metrů</t>
  </si>
  <si>
    <t>11</t>
  </si>
  <si>
    <t>75A217</t>
  </si>
  <si>
    <t>ZATAŽENÍ A SPOJKOVÁNÍ KABELŮ DO 12 PÁRŮ - MONTÁŽ</t>
  </si>
  <si>
    <t>1. Položka obsahuje:                                                                                                                                                         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                                                                                                                       – zhotovení kabelové formy v počtu 5 kusů na 1 km kabelu                                                                                                       – kontrolní a závěrečné měření na kabelu pro rozvod signalizace, zapojení po měření                                                                     – dodávka štítku průběhu v počtu 2 ks na 1 km kabelu včetně montáže, montáž označovacího štítku kabelové spojky a kabelové formy, dodávka a montáž kabelových objímek                                                                                                               – veškeré potřebné mechanizmy, jejich obsluhu a pořízení všech potřebných materiálů, přesun hmot                                                   2. Položka neobsahuje: X                                                                                                                                                                      3. Způsob měření: Měří se n-násobky páru vodičů na kilometr.</t>
  </si>
  <si>
    <t>12</t>
  </si>
  <si>
    <t>75A311</t>
  </si>
  <si>
    <t>KABELOVÁ FORMA (UKONČENÍ KABELŮ) PRO KABELY ZABEZPEČOVACÍ DO 12 PÁRŮ</t>
  </si>
  <si>
    <t>1. Položka obsahuje:                                                                                                                                                                 – odstranění pláště kabelu, odstranění izolace z konců žil na svorkovnici, zhotovení vodní zábrany, zformování a konečná úprava kabelu                                                                                                                                                        – kontrolní a závěrečné měření na kabelu pro rozvod signalizace, zapojení po měření, montáž příchytky a štítku                                      2. Položka neobsahuje: X                                                                                                                                                                    3. Způsob měření: Udává se počet kusů kompletní konstrukce nebo práce.</t>
  </si>
  <si>
    <t>16párů x 145metrů</t>
  </si>
  <si>
    <t>13</t>
  </si>
  <si>
    <t>75A141</t>
  </si>
  <si>
    <t>KABEL METALICKÝ DVOUPLÁŠŤOVÝ PŘES 12 PÁRŮ - DODÁVKA</t>
  </si>
  <si>
    <t>1. Položka obsahuje:                                                                                                                                                                         – dodání kabelů podle typu od výrobců včetně mimostaveništní dopravy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3. Způsob měření: Měří se n-násobky páru vodičů na kilometr.</t>
  </si>
  <si>
    <t>14</t>
  </si>
  <si>
    <t>75A227</t>
  </si>
  <si>
    <t>ZATAŽENÍ A SPOJKOVÁNÍ KABELŮ PŘES 12 PÁRŮ - MONTÁŽ</t>
  </si>
  <si>
    <t>1. Položka obsahuje:                                                                                                                                                                      – uložení kabelu zatažením, dodávka a zhotovení plastové spojky v počtu 2 kusy na 1 km kabelu, příprava spojovacího přípravku, spojení žil kabelu, kontrola správnosti spojení žil, vysušení, zajištění přívodu el.energie, zatavení konců kabelu a svaření středu spojky                                                                                                                                 – zhotovení kabelové formy v počtu 5 kusů na 1 km kabelu                                                                                                                – kontrolní a závěrečné měření na kabelu pro rozvod signalizace, zapojení po měření                                                              – montáž štítku průběhu v počtu 2 ks na 1 km kabelu včetně montáže, montáž označovacího štítku kabelové spojky a kabelové formy, dodávka a montáž kabelových objímek                                                                                                                                       – veškeré potřebné mechanizmy, jejich obsluhu a pořízení všech potřebných materiálů, přesun hmot                                  2. Položka neobsahuje: X                                                                                                                                                               3. Způsob měření: Měří se n-násobky páru vodičů na kilometr.</t>
  </si>
  <si>
    <t>15</t>
  </si>
  <si>
    <t>75A312</t>
  </si>
  <si>
    <t>KABELOVÁ FORMA (UKONČENÍ KABELŮ) PRO KABELY ZABEZPEČOVACÍ PŘES 12 PÁRŮ</t>
  </si>
  <si>
    <t>1. Položka obsahuje:                                                                                                                                                             – odstranění pláště kabelu, odstranění izolace z konců žil na svorkovnici, zhotovení vodní zábrany, zformování a konečná úprava kabelu                                                                                                                                                                             – kontrolní a závěrečné měření na kabelu pro rozvod signalizace, zapojení po měření, montáž příchytky a štítku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</si>
  <si>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16</t>
  </si>
  <si>
    <t>75A410</t>
  </si>
  <si>
    <t>OZNAČENÍ KABELŮ ZNAČKOVACÍ KABELOVOU OBJÍMKOU</t>
  </si>
  <si>
    <t>1. Položka obsahuje:                                                                                                                                                          – zhotovení kabelového štítku, vyražení znaku kabelu, ovinutí štítku páskou PVC, připevnění objímky na kabel               – výrobu štítků, použití mechanizmu, dopravu k místnímu použití, mzdy                                                                               2. Položka neobsahuje: X                                                                                                                                                                     3. Způsob měření: Udává se počet kusů kompletní konstrukce nebo práce.</t>
  </si>
  <si>
    <t>17</t>
  </si>
  <si>
    <t>75II11</t>
  </si>
  <si>
    <t>SPOJKA PRO CELOPLASTOVÉ KABELY BEZ PANCÍŘE DO 100 ŽIL</t>
  </si>
  <si>
    <t>1. Položka obsahuje:  
– dodávku specifikovaného bloku/zařízení včetně potřebného drobného montážního materiálu  
– dopravu a skladování  
– kompletní montáž specifikovaného bloku/zařízení a souvisejícího příslušenství včetně potřebného drobného montážního materiálu  
– veškeré potřebné mechanizmy, včetně obsluhy, náklady na mzdy a přibližné (průměrné) náklady na pořízení potřebných materiálů včetně všech ostatních vedlejších nákladů  
2. Položka neobsahuje: X  
3. Způsob měření: Udává se počet kusů kompletní konstrukce a práce.</t>
  </si>
  <si>
    <t>18</t>
  </si>
  <si>
    <t>272124</t>
  </si>
  <si>
    <t>ZÁKLADY Z DÍLCŮ ŽELEZOBETONOVÝCH DO C25/30 (B30)</t>
  </si>
  <si>
    <t>- dodání dílce požadovaného tvaru a vlastností, jeho skladování, doprava a osazení do definitivní polohy, včetně komplexní technologie výroby a montáže dílců, ošetření a ochrana dílců,                                                                           - u dílců železobetonových a předpjatých veškerá výztuž, případně i tuhé kovové prvky a závěsná oka,                               - úpravy a zařízení pro uložení a transport dílce,                                                                                                                      - veškeré požadované úpravy dílců, včetně doplňkových konstrukcí a vybavení,                                                                        - sestavení dílce na stavbě včetně montážních zařízení, plošin a prahů a pod.,                                                                               - výplň, těsnění a tmelení spár a spojů,                                                                                                                                        - očištění a ošetření úložných ploch,                                                                                                                                             - zednické výpomoce pro montáž dílců,                                                                                                                                       - označení dílce výrobním štítkem nebo jiným způsobem,                                                                                                        - úpravy dílce pro dodržení požadované přesnosti jeho osazení, včetně případných měření,                                                  - veškerá zařízení pro zajištění stability v každém okamžiku,                                                                                                          - další práce dané případně specifikací k příslušnému prefabrik. dílci (úprava pohledových ploch, příp. rubových ploch, osazení měřících zařízení, zkoušení a měření dílců a pod.).</t>
  </si>
  <si>
    <t>Betonový základ pro světelná návěstidla T I. Z</t>
  </si>
  <si>
    <t>2 x 0,51 x 0,71 x 1,350 základ T I.Z</t>
  </si>
  <si>
    <t>Venkovní zařízení</t>
  </si>
  <si>
    <t>19</t>
  </si>
  <si>
    <t>75D211</t>
  </si>
  <si>
    <t>VÝSTRAŽNÍK SE ZÁVOROU, 1 SKŘÍŇ - DODÁVKA</t>
  </si>
  <si>
    <t>1. Položka obsahuje:                                                                                                                                                                      – dodávka výstražníku se závorou 1 skříň podle jeho typu a potřebného pomocného materiálu a dopravy do staveništního skladu                                                                                                                                                                              – dodávku výstražníku se závorou 1 skříň včetně pomocného materiálu, dopravu do místa určení                           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</si>
  <si>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20</t>
  </si>
  <si>
    <t>75D217</t>
  </si>
  <si>
    <t>VÝSTRAŽNÍK SE ZÁVOROU, 1 SKŘÍŇ - MONTÁŽ</t>
  </si>
  <si>
    <t>1. Položka obsahuje:                                                                                                                                                                    – výkop jámy pro BETONOVÝ základ výstražníku                                                                                                                                        – usazení betonového základu, montáž výstražníku se závorou 1 skříň, zapojení kabelových forem (včetně měření a zapojení po měření)                                                                                                                                                   – montáž výstražníku se závorou 1 skříň se všemi pomocnými a doplňujícími pracemi a součástmi, případné použití mechanizmů, včetně dopravy ze skladu k místu montáže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3. Způsob měření: Udává se počet kusů kompletní konstrukce nebo práce.</t>
  </si>
  <si>
    <t>21</t>
  </si>
  <si>
    <t>75D271</t>
  </si>
  <si>
    <t>ZAŘÍZENÍ (PZZ) PRO NEVIDOMÉ - DODÁVKA</t>
  </si>
  <si>
    <t>1. Položka obsahuje:                                                                                                                                                               – dodávka zařízení (PZZ) pro nevidomé podle jeho typu a potřebného pomocného materiálu a dopravy do staveništního skladu                                                                                                                                                                    – dodávku zařízení (PZZ) pro nevidomé včetně pomocného materiálu, dopravu do místa určení                                                                2. Položka neobsahuje: X                                                                                                                                                        3. Způsob měření: Udává se počet kusů kompletní konstrukce nebo práce.</t>
  </si>
  <si>
    <t>22</t>
  </si>
  <si>
    <t>75D277</t>
  </si>
  <si>
    <t>ZAŘÍZENÍ (PZZ) PRO NEVIDOMÉ - MONTÁŽ</t>
  </si>
  <si>
    <t>1. Položka obsahuje:                                                                                                                                                                         – montáž zařízení (PZZ) pro nevidomé, připojení na kabelové rozvody                                                                                         – montáž zařízení (PZZ) pro nevidomé se všemi pomocnými a doplňujícími pracemi a součástmi, případné použití mechanizmů, včetně dopravy ze skladu k místu montáže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</si>
  <si>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23</t>
  </si>
  <si>
    <t>75D271-R</t>
  </si>
  <si>
    <t>DOPLNĚK BŘEVNA KOMPOZITNÍHO ZBH 1,5M - DODÁVKA</t>
  </si>
  <si>
    <t>1. Položka obsahuje:                                                                                                                                                               – dodávka zařízení pro nevidomé podle jeho typu a potřebného pomocného materiálu a dopravy do staveništního skladu                                                                                                                                                                            – dodávku zařízení pro nevidomé včetně pomocného materiálu, dopravu do místa určení                                                                2. Položka neobsahuje: X                                                                                                                                                        3. Způsob měření: Udává se počet kusů kompletní konstrukce nebo práce.</t>
  </si>
  <si>
    <t>24</t>
  </si>
  <si>
    <t>75D277-R</t>
  </si>
  <si>
    <t>DOPLNĚK BŘEVNA KOMPOZITNÍHO ZBH 1,5M - MONTÁŽ</t>
  </si>
  <si>
    <t>1. Položka obsahuje:                                                                                                                                                                                                                                                   – montáž zařízení pro nevidomé se všemi pomocnými a doplňujícími pracemi a součástmi, případné použití mechanizmů, včetně dopravy ze skladu k místu montáže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</si>
  <si>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25</t>
  </si>
  <si>
    <t>75E117</t>
  </si>
  <si>
    <t>DOZOR PRACOVNÍKŮ PROVOZOVATELE PŘI PRÁCI NA ŽIVÉM ZAŘÍZENÍ</t>
  </si>
  <si>
    <t>HOD</t>
  </si>
  <si>
    <t>1. Položka obsahuje:                                                                                                                                                          – při provádění prací na zařízení, které je v provozu, určují pracovníci správy dopravní cesty kdy a jak je možné potřebný zásah provést                                                                                                                                                                          – ztrátu času pracovníků prozozovatele, kteří tento čas využijí ve prospěch prováděné stavby                                                2. Položka neobsahuje: X                                                                                                                                                         3. Způsob měření:Udává se počet hodin provádění dozoru, revize nebo práce.</t>
  </si>
  <si>
    <t>26</t>
  </si>
  <si>
    <t>75D251-R</t>
  </si>
  <si>
    <t>BŘEVNO KOMPOZITNÍ ÚPLNÉ EKC 7M - DODÁVKA</t>
  </si>
  <si>
    <t>1. Položka obsahuje:                                                                                                                                                                      – dodávka závory kompozitní a potřebného pomocného materiálu a dopravy do staveništního skladu                                                                                                                                                                              – dopravu do místa určení   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 Udává se počet kusů kompletní konstrukce nebo práce.</t>
  </si>
  <si>
    <t>27</t>
  </si>
  <si>
    <t>75D257-R</t>
  </si>
  <si>
    <t>BŘEVNO KOMPOZITNÍ ÚPLNÉ EKC 7M - MONTÁŽ</t>
  </si>
  <si>
    <t>1. Položka obsahuje:                                                                                                                                                                                                               – montáž zařízení se všemi pomocnými a doplňujícími pracemi a součástmi, případné použití mechanizmů,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3. Způsob měření:Udává se počet kusů kompletní konstrukce nebo práce.</t>
  </si>
  <si>
    <t>28</t>
  </si>
  <si>
    <t>75D258-R</t>
  </si>
  <si>
    <t>BŘEVNO ZÁVORY - DEMONTÁŽ</t>
  </si>
  <si>
    <t>1. Položka obsahuje:                                                                                                                                                                    - demontáž Závory se všemi pomocnými a doplňujícími pracemi a součástmi, případné použití mechanizmů, včetně dopravy z místa demontáže do skladu                                                                                                                                         – naložení vybouraného materiálu na dopravní prostředek                                                                                                             – odvoz vybouraného materiálu do skladu nebo na likvidaci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                – poplatek za likvidaci odpadů (nacení se dle SSD 0)                                                                                                                                 3. Způsob měření: Udává se počet kusů kompletní konstrukce nebo práce.</t>
  </si>
  <si>
    <t>Vnitřní zařízení</t>
  </si>
  <si>
    <t>29</t>
  </si>
  <si>
    <t>75B959-R</t>
  </si>
  <si>
    <t>SW PRO ELEKTRONICKÉ PŘEJEZDOVÉ ZABEZPEČOVACÍ ZAŘÍZENÍ NA JEDNOKOLEJNÉ TRATI - ÚPRAVA</t>
  </si>
  <si>
    <t>Cena určena dle cenové nabídky AŽD (viz příloha k rozpočtu)</t>
  </si>
  <si>
    <t>30</t>
  </si>
  <si>
    <t>75D121</t>
  </si>
  <si>
    <t>SKŘÍŇ LOGIKY ELEKTRONICKÉHO PŘEJEZDOVÉHO ZABEZPEČOVACÍHO ZAŘÍZENÍ - DODÁVKA</t>
  </si>
  <si>
    <t>1. Položka obsahuje:                                                                                                                                                    – dodávka skříně logiky elektronického přejezdového zabezpečovacího zařízení, potřebného pomocného materiálu a dopravy do staveništního skladu                                                                                                                                       – dodávku skříně logiky elektronického přejezdového zabezpečovacího zařízení včetně pomocného materiálu, dopravu do staveništního skladu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3. Způsob měření: Udává se počet kusů kompletní konstrukce nebo práce.</t>
  </si>
  <si>
    <t>Doplnění stávajícího přejezdového zabezpečovacího zařízení</t>
  </si>
  <si>
    <t>31</t>
  </si>
  <si>
    <t>75D127</t>
  </si>
  <si>
    <t>SKŘÍŇ LOGIKY ELEKTRONICKÉHO PŘEJEZDOVÉHO ZABEZPEČOVACÍHO ZAŘÍZENÍ - MONTÁŽ</t>
  </si>
  <si>
    <t>1. Položka obsahuje:                                                                                                                                                                   – určení místa umístění, montáž skříně logiky elektronického přejezdového zabezpečovacího zařízení včetně potřebných závislostních prvků, zatažení kabelů, kontroly izolačního stavu, případný nátěr, přezkoušení                                     – montáž skříně logiky elektronického přejezdového zabezpečovacího zařízení se všemi pomocnými a doplňujícími pracemi a součástmi, případné použití mechanizmů, včetně dopravy ze skladu k místu montáže                            2. Položka neobsahuje: X                                                                                                                                                                   3. Způsob měření: Udává se počet kusů kompletní konstrukce nebo práce.</t>
  </si>
  <si>
    <t>Zkoušky a revize</t>
  </si>
  <si>
    <t>32</t>
  </si>
  <si>
    <t>75E197</t>
  </si>
  <si>
    <t>PŘÍPRAVA A CELKOVÉ ZKOUŠKY PŘEJEZDOVÉHO ZABEZPEČOVACÍHO ZAŘÍZENÍ PRO JEDNU KOLEJ</t>
  </si>
  <si>
    <t>1. Položka obsahuje:                                                                                                                                                                   – regulování a aktivování automatického přejezdového zařízení                                                                                                        – příprava a provedení celkových zkoušek přejezdového zab.zařízení                                                                                                           – kompletní přezkoušení a regulaci  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              3. Způsob měření:Udává se počet kusů kompletní konstrukce nebo práce.</t>
  </si>
  <si>
    <t>33</t>
  </si>
  <si>
    <t>75E1C7</t>
  </si>
  <si>
    <t>PROTOKOL UTZ</t>
  </si>
  <si>
    <t>1. Položka obsahuje:                                                                                                                                                                    – protokol autorizovanou osobou podle požadavku ČSN, včetně hodnocení                                                                                  2. Položka neobsahuje: X                                                                                                                                                              3. Způsob měření:Udává se počet kusů kompletní konstrukce nebo práce.</t>
  </si>
  <si>
    <t>34</t>
  </si>
  <si>
    <t>747522</t>
  </si>
  <si>
    <t>ZKOUŠKY VODIČŮ A KABELŮ OVLÁDACÍCH PŘES 12 DO 24 ŽIL</t>
  </si>
  <si>
    <t>1. Položka obsahuje:                                                                                                                                                                    – cenu za provedení měření kabelu/ vodiče vč. vyhotovení protokolu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3. Způsob měření:Udává se počet kusů kompletní konstrukce nebo práce.</t>
  </si>
  <si>
    <t>35</t>
  </si>
  <si>
    <t>747523</t>
  </si>
  <si>
    <t>ZKOUŠKY VODIČŮ A KABELŮ OVLÁDACÍCH PŘES 24 DO 48 ŽIL</t>
  </si>
  <si>
    <t>1. Položka obsahuje:                                                                                                                                                                 – cenu za provedení měření kabelu/ vodiče vč. vyhotovení protokolu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3. Způsob měření:Udává se počet kusů kompletní konstrukce nebo práce.</t>
  </si>
  <si>
    <t>36</t>
  </si>
  <si>
    <t>747213</t>
  </si>
  <si>
    <t>CELKOVÁ PROHLÍDKA, ZKOUŠENÍ, MĚŘENÍ A VYHOTOVENÍ VÝCHOZÍ REVIZNÍ ZPRÁVY, PRO OBJEM IN PŘES 500 DO 1000 TIS. KČ</t>
  </si>
  <si>
    <t>1. Položka obsahuje:                                                                                                                                                                  – cenu za celkovou prohlídku zařízení PS/SO, vč. měření, komplexních zkoušek a revizi zařízení tohoto PS/SO autorizovaným revizním technikem na silnoproudá zařízení podle požadavku ČSN, včetně hodnocení a vyhotovení celkové revizní zprávy                            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      3. Způsob měření:Udává se počet kusů kompletní konstrukce nebo práce.</t>
  </si>
  <si>
    <t>37</t>
  </si>
  <si>
    <t>R1</t>
  </si>
  <si>
    <t>Realizační dokumentace stavby (RDS)</t>
  </si>
  <si>
    <t>KPL</t>
  </si>
  <si>
    <t>R-položka</t>
  </si>
  <si>
    <t>Vypracování RDS u vybraných PS viz technická specifikace položky.</t>
  </si>
  <si>
    <t>v předepsaném rozsahu a počtu dle VTP a ZTP</t>
  </si>
  <si>
    <t>Položka zahrnuje veškeré činnosti nezbytné k vypracování realizační dokumentace stavby (dále také RDS). Zpracovává se pro: PS 21-01-11</t>
  </si>
  <si>
    <t>Venkovní zařízení - doplnění</t>
  </si>
  <si>
    <t>38</t>
  </si>
  <si>
    <t>75D278</t>
  </si>
  <si>
    <t>ZAŘÍZENÍ (PZZ) PRO NEVIDOMÉ - DEMONTÁŽ</t>
  </si>
  <si>
    <t>KUS</t>
  </si>
  <si>
    <t>2022_OTSKP</t>
  </si>
  <si>
    <t>1. Položka obsahuje: 
 – demontáž zařízení (PZZ) pro nevidomé včetně odpojení kabelových přívodů 
 – demontáž zařízení (PZZ) pro nevidomé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</si>
  <si>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39</t>
  </si>
  <si>
    <t>75C751</t>
  </si>
  <si>
    <t>INDIKÁTOROVÁ TABULKA, NÁVĚST  "STANOVIŠTĚ SAMOSTANÉ PŘEDVĚSTI", NÁVĚST "STANOVIŠTĚ ODDÍLOVÉHO NÁVĚSTIDLA" - DODÁVKA</t>
  </si>
  <si>
    <t>1. Položka obsahuje: 
 – dodávka návěsti "Stanoviště oddílového návěstidla" (AB před vjezdovým návěstidlem) nebo Indikátorová tabulka včetně potřebného pomocného materiálu a dopravy do staveništního skladu 
 – dodávku návěsti "Stanoviště oddílového návěstidla" (AB před vjezdovým návěstidlem) nebo Indikátorová tabulka včetně pomocného materiálu, dopravu do místa určení 
2. Položka neobsahuje: 
 X 
3. Způsob měření: 
Udává se počet kusů kompletní konstrukce nebo práce.</t>
  </si>
  <si>
    <t>40</t>
  </si>
  <si>
    <t>75C757</t>
  </si>
  <si>
    <t>INDIKÁTOROVÁ TABULKA, NÁVĚST  "STANOVIŠTĚ SAMOSTANÉ PŘEDVĚSTI", NÁVĚST "STANOVIŠTĚ ODDÍLOVÉHO NÁVĚSTIDLA" - MONTÁŽ</t>
  </si>
  <si>
    <t>1. Položka obsahuje: 
 – vyměření místa umístění, sestavení a usazení návěsti "Stanoviště oddílového návěstidla" (AB před vjezdovým návěstidlem) nebo Indikátorová tabulka, oprava nátěru 
 – montáž návěsti "Stanoviště oddílového návěstidla" (AB před vjezdovým návěstidlem) nebo Indikátorová tabulka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</si>
  <si>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Vnitřní zařízení - doplnění</t>
  </si>
  <si>
    <t>41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</si>
  <si>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</si>
  <si>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</si>
  <si>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</si>
  <si>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42</t>
  </si>
  <si>
    <t>75B6L1</t>
  </si>
  <si>
    <t>BEZÚDRŽBOVÁ BATERIE 24 V/160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</si>
  <si>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</si>
  <si>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43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</si>
  <si>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</si>
  <si>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</si>
  <si>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</si>
  <si>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D.9898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</si>
  <si>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</si>
  <si>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</si>
  <si>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</si>
  <si>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</si>
  <si>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</si>
  <si>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</si>
  <si>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</si>
  <si>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</si>
  <si>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</si>
  <si>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</si>
  <si>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</si>
  <si>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</si>
  <si>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</si>
  <si>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</si>
  <si>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</si>
  <si>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</si>
  <si>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</si>
  <si>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</si>
  <si>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</si>
  <si>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</si>
  <si>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</si>
  <si>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</si>
  <si>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</si>
  <si>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</si>
  <si>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</si>
  <si>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</si>
  <si>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</si>
  <si>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</si>
  <si>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</si>
  <si>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</si>
  <si>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E.1.1.1</t>
  </si>
  <si>
    <t>Železniční svršek</t>
  </si>
  <si>
    <t xml:space="preserve">  SO 21-10-01</t>
  </si>
  <si>
    <t>SO 21-10-01</t>
  </si>
  <si>
    <t>Komunikace</t>
  </si>
  <si>
    <t>949510</t>
  </si>
  <si>
    <t>ŘEZÁNÍ KOLEJNIC BEZ OHLEDU NA TVAR - PILOU</t>
  </si>
  <si>
    <t>OTSKP 22</t>
  </si>
  <si>
    <t>vyříznutí výhybky č.5 v kol. č.2; případné další řezání kolejnic kolejových polí a výhybek je součástí položky jejich demontáže a montáže</t>
  </si>
  <si>
    <t>p=2 (ZV5)+2(KVP5)=4ks</t>
  </si>
  <si>
    <t>Technická specifikace položky odpovídá příslušné cenové soustavě</t>
  </si>
  <si>
    <t>965113</t>
  </si>
  <si>
    <t>DEMONTÁŽ KOLEJE NA BETONOVÝCH PRAŽCÍCH DO KOLEJOVÝCH POLÍ S ODVOZEM NA MONTÁŽNÍ ZÁKLADNU S NÁSLEDNÝM ROZEBRÁNÍM</t>
  </si>
  <si>
    <t>L=2,928(1)+3,687(2)=6,615m</t>
  </si>
  <si>
    <t>965123</t>
  </si>
  <si>
    <t>DEMONTÁŽ KOLEJE NA DŘEVĚNÝCH PRAŽCÍCH DO KOLEJOVÝCH POLÍ S ODVOZEM NA MONTÁŽNÍ ZÁKLADNU S NÁSLEDNÝM ROZEBRÁNÍM</t>
  </si>
  <si>
    <t>L=22,191(1)+24,178(2)+10,788(2)=57,147m</t>
  </si>
  <si>
    <t>965126</t>
  </si>
  <si>
    <t>DEMONTÁŽ KOLEJE NA DŘEVĚNÝCH PRAŽCÍCH - ODVOZ ROZEBRANÝCH SOUČÁSTÍ (Z MÍSTA DEMONTÁŽE NEBO Z MONTÁŽNÍ ZÁKLADNY) K LIKVIDACI</t>
  </si>
  <si>
    <t>tkm</t>
  </si>
  <si>
    <t>odvoz z MZ Č.Budějovice do místa likvidace dřevěných pražců (CELIO): vzdálenost=245km (*17 02 04)</t>
  </si>
  <si>
    <t>TKM=8,633*245=2.115,085tkm; (kolej,počet pražců (3 samostatné úseky): p=(57,147/0,611)+3=97ks;     m=97*0,089=8,633t)</t>
  </si>
  <si>
    <t>965010</t>
  </si>
  <si>
    <t>ODSTRANĚNÍ KOLEJOVÉHO LOŽE A DRÁŽNÍCH STEZEK</t>
  </si>
  <si>
    <t>v jednotlivých místech rekonstrukce</t>
  </si>
  <si>
    <t>V=((92,10(KL1)+29,47(DS1)+115,95(KL2)+14,20(KL2+19,10(DS1-2)+2,95(DS1-2)+27,92(DS2))*0,600=181,02m3</t>
  </si>
  <si>
    <t>965021</t>
  </si>
  <si>
    <t>ODSTRANĚNÍ KOLEJOVÉHO LOŽE A DRÁŽNÍCH STEZEK - ODVOZ NA SKLÁDKU</t>
  </si>
  <si>
    <t>M3KM</t>
  </si>
  <si>
    <t>odvoz na skládku do 20km</t>
  </si>
  <si>
    <t>M3KM=181,02*20=3.620,40m3km</t>
  </si>
  <si>
    <t>512550</t>
  </si>
  <si>
    <t>KOLEJOVÉ LOŽE - ZŘÍZENÍ Z KAMENIVA HRUBÉHO DRCENÉHO (ŠTĚRK)</t>
  </si>
  <si>
    <t>nové, v jednotlivých místech rekonstrukce (zplanimetrováno)</t>
  </si>
  <si>
    <t>V=(92,10+115,95+14,20)*0,60=133,35m3</t>
  </si>
  <si>
    <t>513550</t>
  </si>
  <si>
    <t>KOLEJOVÉ LOŽE - DOPLNĚNÍ Z KAMENIVA HRUBÉHO DRCENÉHO (ŠTĚRK)</t>
  </si>
  <si>
    <t>nové, doplnění v jednotlivých místech rekonstrukce</t>
  </si>
  <si>
    <t>V1(příč-pos-15%)=0m3;  V2(sm-výšk-5%)=((92,10+115,95+14,20)*0,60)*2,148*0,05=14,32m3;  V3(sm-výšk-násl-02%)=133,35*2,148*0,02=5,73m3;  ŠL-doplnění celkem: V=V1+V2+V3=0+14,32+5,73=20,05m3</t>
  </si>
  <si>
    <t>528252</t>
  </si>
  <si>
    <t>KOLEJ 49 E1, ROZD. "D", BEZSTYKOVÁ, PR. BET. BEZPODKLADNICOVÝ, UP. PRUŽNÉ</t>
  </si>
  <si>
    <t>koleje staniční (B91S/2+W14)</t>
  </si>
  <si>
    <t>L=22,193(1)+27,864(2)+10,778(2)+73,959(2-Vč1)=134,754m</t>
  </si>
  <si>
    <t>542121</t>
  </si>
  <si>
    <t>SMĚROVÉ A VÝŠKOVÉ VYROVNÁNÍ KOLEJE NA PRAŽCÍCH BETONOVÝCH DO 0,05 M</t>
  </si>
  <si>
    <t>L=22,192(1)+62,975(2)+10,778(2)+73,959(2-Vč1)=169,904m</t>
  </si>
  <si>
    <t>542211</t>
  </si>
  <si>
    <t>SMĚROVÉ A VÝŠKOVÉ VYROVNÁNÍ VÝHYBKOVÉ KONSTRUKCE NA PRAŽCÍCH DŘEV DO 0,05 M</t>
  </si>
  <si>
    <t>L=33,680(výh5-přímá)+24,490(výh5-odboč)=58,170m</t>
  </si>
  <si>
    <t>545121</t>
  </si>
  <si>
    <t>SVAR KOLEJNIC (STEJNÉHO TVARU) 49 E1, T JEDNOTLIVĚ</t>
  </si>
  <si>
    <t>výhybka č.5</t>
  </si>
  <si>
    <t>p=2(ZV5)+2(KVP5)=4ks</t>
  </si>
  <si>
    <t>549311</t>
  </si>
  <si>
    <t>ZRUŠENÍ A ZNOVUZŘÍZENÍ BEZSTYKOVÉ KOLEJE NA NEDEMONTOVANÝCH ÚSECÍCH V KOLEJI</t>
  </si>
  <si>
    <t>v jednotlivých místech rekonstrukce: v koleji č.1, 2</t>
  </si>
  <si>
    <t>549312</t>
  </si>
  <si>
    <t>ZRUŠENÍ A ZNOVUZŘÍZENÍ BEZSTYKOVÉ KOLEJE NA NEDEMONTOVANÝCH ÚSECÍCH VE VÝHYBCE</t>
  </si>
  <si>
    <t>ve výhybce č.5 (přímá a odbočná část)</t>
  </si>
  <si>
    <t>L=58,170m</t>
  </si>
  <si>
    <t>549111</t>
  </si>
  <si>
    <t>BROUŠENÍ KOLEJE A VÝHYBEK</t>
  </si>
  <si>
    <t>L=134,754(kolej)+33,680(výh.č.5-přímá)=168,434m</t>
  </si>
  <si>
    <t>925110</t>
  </si>
  <si>
    <t>DRÁŽNÍ STEZKY Z DRTI TL. DO 50 MM</t>
  </si>
  <si>
    <t>M2</t>
  </si>
  <si>
    <t>v ŽST v místech rekonstrukcí - zapuštěné ŠL (zplanimetrováno)</t>
  </si>
  <si>
    <t>P=29,47(1)+19,10(1-2)+2,95(1-2)+27,92(2)=79,44m2</t>
  </si>
  <si>
    <t>925120</t>
  </si>
  <si>
    <t>DRÁŽNÍ STEZKY Z DRTI TL. PŘES 50 MM</t>
  </si>
  <si>
    <t>P=79,44m2</t>
  </si>
  <si>
    <t>542312</t>
  </si>
  <si>
    <t>NÁSLEDNÁ ÚPRAVA SMĚROVÉHO A VÝŠKOVÉHO USPOŘÁDÁNÍ KOLEJE - PRAŽCE BETONOVÉ</t>
  </si>
  <si>
    <t>542321</t>
  </si>
  <si>
    <t>NÁSLEDNÁ ÚPRAVA SMĚROVÉHO A VÝŠKOVÉHO USPOŘÁDÁNÍ VÝHYBKOVÉ KONSTRUKCE - PRAŽCE DŘEVĚNÉ</t>
  </si>
  <si>
    <t>029611</t>
  </si>
  <si>
    <t>OSTATNÍ POŽADAVKY - ODBORNÝ DOZOR SPRÁVCŮ INŽENÝRSKÝCH SÍTÍ</t>
  </si>
  <si>
    <t>t=90hod</t>
  </si>
  <si>
    <t>02520</t>
  </si>
  <si>
    <t>ZKOUŠENÍ MATERIÁLŮ NEZÁVISLOU ZKUŠEBNOU</t>
  </si>
  <si>
    <t>zkoušky a rozbory ŠL při realizaci stavby</t>
  </si>
  <si>
    <t>p=3ks (předpoklad)</t>
  </si>
  <si>
    <t>99</t>
  </si>
  <si>
    <t>Poplatky za uložení odpadu na skládky</t>
  </si>
  <si>
    <t>015150</t>
  </si>
  <si>
    <t>POPLATKY ZA LIKVIDACŮ ODPADŮ NEKONTAMINOVANÝCH - 17 05 08 ŠTĚRK Z KOLEJIŠTĚ</t>
  </si>
  <si>
    <t>T</t>
  </si>
  <si>
    <t>odtěžené kolejové lože a drážní stezky v místě jednotlivých rekonstrukcí</t>
  </si>
  <si>
    <t>m=181,02*2,035=368,376t</t>
  </si>
  <si>
    <t>015520</t>
  </si>
  <si>
    <t>POPLATKY ZA LIKVIDACŮ ODPADŮ NEBEZPEČNÝCH - 17 02 04* ŽELEZNIČNÍ PRAŽCE DŘEVĚNÉ</t>
  </si>
  <si>
    <t>demontované dřevěné pražce z kolejí</t>
  </si>
  <si>
    <t>m=97*0,089=8,633t</t>
  </si>
  <si>
    <t>E.1.1.2</t>
  </si>
  <si>
    <t>Železniční spodek</t>
  </si>
  <si>
    <t xml:space="preserve">  SO 21-11-02</t>
  </si>
  <si>
    <t>SO 21-11-02</t>
  </si>
  <si>
    <t>11090</t>
  </si>
  <si>
    <t>VŠEOBECNÉ VYKLIZENÍ OSTATNÍCH PLOCH</t>
  </si>
  <si>
    <t>vyklizení ploch v místě odvodňovacích příkopů u přejezdu P5578 od nepořádku a odpadů</t>
  </si>
  <si>
    <t>P=110m2 (zplanimetrováno)</t>
  </si>
  <si>
    <t>11110</t>
  </si>
  <si>
    <t>ODSTRANĚNÍ TRAVIN</t>
  </si>
  <si>
    <t>z prostoru odvodňovacích příkopů u přejezdu P5578</t>
  </si>
  <si>
    <t>P=60m2 (zplanimetrováno)</t>
  </si>
  <si>
    <t>11120</t>
  </si>
  <si>
    <t>ODSTRANĚNÍ KŘOVIN</t>
  </si>
  <si>
    <t>nesouvislé porosty do 40m2 v příkopech vpravo u přejezdu P5578</t>
  </si>
  <si>
    <t>P=40m2</t>
  </si>
  <si>
    <t>12373A</t>
  </si>
  <si>
    <t>ODKOP PRO SPOD STAVBU SILNIC A ŽELEZNIC TŘ. I - BEZ DOPRAVY</t>
  </si>
  <si>
    <t>oblast sanace přejezdu P5578 a odvodňovacího příkopu od přejezdu P5578</t>
  </si>
  <si>
    <t>V=(220*0,80sanace)+(20*0,40příkop)+(1,50*2,70*1,00vývařiště)=188,00m3 (zplanimetrováno+výpočet)</t>
  </si>
  <si>
    <t>12373B</t>
  </si>
  <si>
    <t>ODKOP PRO SPOD STAVBU SILNIC A ŽELEZNIC TŘ. I - DOPRAVA</t>
  </si>
  <si>
    <t>(vzdálenost skládky od místa stavby do 20km)</t>
  </si>
  <si>
    <t>TKM=188,00*20=3.760,00tkm</t>
  </si>
  <si>
    <t>18110</t>
  </si>
  <si>
    <t>ÚPRAVA PLÁNĚ SE ZHUTNĚNÍM V HORNINĚ TŘ. I</t>
  </si>
  <si>
    <t>zhutnění pláně v rozsahu sanace, příkopu a vývařiště</t>
  </si>
  <si>
    <t>P=220+20+4=244m2 (zplanimetrováno)</t>
  </si>
  <si>
    <t>Zakládání</t>
  </si>
  <si>
    <t>212636</t>
  </si>
  <si>
    <t>TRATIVODY KOMPL Z TRUB Z PLAST HM DN DO 150MM, RÝHA TŘ II</t>
  </si>
  <si>
    <t>nově zřizované trativody pro doplnění odvodnění</t>
  </si>
  <si>
    <t>L=6,90+2,36+18,68=28,00m</t>
  </si>
  <si>
    <t>21197</t>
  </si>
  <si>
    <t>OPLÁŠTĚNÍ ODVODŇOVACÍCH ŽEBER Z GEOTEXTILIE</t>
  </si>
  <si>
    <t>geotextilie - hmotnost min. 160g/m2</t>
  </si>
  <si>
    <t>P=(0,5*(2,30+1,90))*28,00=58,80m2</t>
  </si>
  <si>
    <t>899524</t>
  </si>
  <si>
    <t>OBETONOVÁNÍ POTRUBÍ Z PROSTÉHO BETONU DO C25/30</t>
  </si>
  <si>
    <t>provedení betonového lože pod trativodem v místě přejezdu P5578</t>
  </si>
  <si>
    <t>V=(2,00+9,00+2,00)*0,15*0,60=1,17m3</t>
  </si>
  <si>
    <t>894846</t>
  </si>
  <si>
    <t>ŠACHTY KANALIZAČNÍ PLASTOVÉ DN 400MM</t>
  </si>
  <si>
    <t>šachty na nově zřizovaných trativodech pro doplnění odvodnění (Š11=vrcholová)</t>
  </si>
  <si>
    <t>p=1ks</t>
  </si>
  <si>
    <t>R1-894846</t>
  </si>
  <si>
    <t>ŠACHTY KANALIZAČNÍ FILTRAČNÍ Z TRUB PLASTOVÝCH DN 400MM</t>
  </si>
  <si>
    <t>šachty na nově zřizovaných trativodech pro doplnění odvodnění (Š12=filtrační)</t>
  </si>
  <si>
    <t>965511</t>
  </si>
  <si>
    <t>ROZEBRÁNÍ NÁSTUPIŠTĚ TYPU TISCHER</t>
  </si>
  <si>
    <t>hrana z tvárnic TISCHER vpravo podél koleje č.2</t>
  </si>
  <si>
    <t>L=40,00m</t>
  </si>
  <si>
    <t>924242</t>
  </si>
  <si>
    <t>NÁSTUPIŠTĚ TISCHER ÚROVŇOVÉ JEDNOSTRANNÉ, O. V. 4,75 M, 2X TVÁRNICE Z UŽITÉHO MATERIÁLU</t>
  </si>
  <si>
    <t>nová hrana z tvárnic TISCHER vpravo podél koleje č.2, budou použity původní nástupištní prefabrikáty</t>
  </si>
  <si>
    <t>L=33,20+4,35=37,55m</t>
  </si>
  <si>
    <t>17481</t>
  </si>
  <si>
    <t>ZÁSYP JAM A RÝH Z NAKUPOVANÝCH MATERIÁLŮ</t>
  </si>
  <si>
    <t>výplň nástupiště ze ŠD 4-32mm</t>
  </si>
  <si>
    <t>V=37,55*0,20=7,50m3</t>
  </si>
  <si>
    <t>12930</t>
  </si>
  <si>
    <t>ČIŠTĚNÍ PŘÍKOPŮ OD NÁNOSU</t>
  </si>
  <si>
    <t>stávající příkop vpravo trati</t>
  </si>
  <si>
    <t>V=(2,00+5,00)*0,75=5,25m3</t>
  </si>
  <si>
    <t>87434</t>
  </si>
  <si>
    <t>POTRUBÍ Z TRUB PLASTOVÝCH TLAKOVÝCH SVAŘOVANÝCH DN DO 200MM</t>
  </si>
  <si>
    <t>PEHD (PVC) DN 150mm (vnější D=160mm), SN8 - koleno 45° + trouba dl. 1,05m (odvedení vody ze štěrbinové trouby přejezdu)</t>
  </si>
  <si>
    <t>L=1,20m</t>
  </si>
  <si>
    <t>935222</t>
  </si>
  <si>
    <t>PŘÍKOPOVÉ ŽLABY Z BETON TVÁRNIC ŠÍŘ DO 900MM DO BETONU TL 100MM</t>
  </si>
  <si>
    <t>odvodňovací příkop od přejezdu P5578, příkopové tvárnice TZZ4a</t>
  </si>
  <si>
    <t>L=4,35+13,20=17,55m</t>
  </si>
  <si>
    <t>9182D</t>
  </si>
  <si>
    <t>VTOKOVÉ JÍMKY BETONOVÉ VČETNĚ DLAŽBY PROPUSTU Z TRUB DN DO 600MM</t>
  </si>
  <si>
    <t>na konci odvodňovacího příkopu od přejezdu P5578, pro napojení na stávající drážní příkop vpravo</t>
  </si>
  <si>
    <t>21461C</t>
  </si>
  <si>
    <t>SEPARAČNÍ GEOTEXTILIE DO 300G/M2</t>
  </si>
  <si>
    <t>min. hmotnost 250g/m2</t>
  </si>
  <si>
    <t>P=220m2 (zplanimetrováno)</t>
  </si>
  <si>
    <t>501201</t>
  </si>
  <si>
    <t>ZŘÍZENÍ KONSTRUKČNÍ VRSTVY TĚLESA ŽELEZNIČNÍHO SPODKU Z DRCENÉHO KAMENIVA NOVÉHO</t>
  </si>
  <si>
    <t>frakce 0-90mm, tl. 450mm</t>
  </si>
  <si>
    <t>V=220*0,450=99,00m3 (zplanimetrováno)</t>
  </si>
  <si>
    <t>501101</t>
  </si>
  <si>
    <t>ZŘÍZENÍ KONSTRUKČNÍ VRSTVY TĚLESA ŽELEZNIČNÍHO SPODKU ZE ŠTĚRKODRTI NOVÉ</t>
  </si>
  <si>
    <t>frakce 0-32mm, tl. 350mm</t>
  </si>
  <si>
    <t>V=220*0,350=77,00m3 (zplanimetrováno)</t>
  </si>
  <si>
    <t>t=90,00hod</t>
  </si>
  <si>
    <t>02620</t>
  </si>
  <si>
    <t>ZKOUŠENÍ KONSTRUKCÍ A PRACÍ NEZÁVISLOU ZKUŠEBNOU</t>
  </si>
  <si>
    <t>kontrolní zatěžovací zkoušky na pláni tělesa železničního spodku (ptžs) při realizaci stavby</t>
  </si>
  <si>
    <t>p=8kpl (předpoklad)</t>
  </si>
  <si>
    <t>015111</t>
  </si>
  <si>
    <t>POPLATKY ZA LIKVIDACŮ ODPADŮ NEKONTAMINOVANÝCH - 17 05 04 VYTĚŽENÉ ZEMINY A HORNINY - I. TŘÍDA TĚŽITELNOSTI</t>
  </si>
  <si>
    <t>vytěžená zemina ze sanace, příkopu, vývařiště a trativodů</t>
  </si>
  <si>
    <t>m=((220*0,80san)+(20*0,40přík)+(1,50*2,70*1,00vývař)+(28,00*0,35trtv))*1,800=356,00t</t>
  </si>
  <si>
    <t>015320</t>
  </si>
  <si>
    <t>POPLATKY ZA LIKVIDACŮ ODPADŮ NEKONTAMINOVANÝCH - 17 05 04 STÁVAJÍCÍ SYPANÝ MATERIÁL Z NÁSTUPIŠŤ</t>
  </si>
  <si>
    <t>vytěžený materiál ze stávající nástupištní hrany podél koleje č.2</t>
  </si>
  <si>
    <t>m=(40,00*0,25)*2,035=20,35t</t>
  </si>
  <si>
    <t>E.1.3</t>
  </si>
  <si>
    <t>Železniční přejezdy</t>
  </si>
  <si>
    <t xml:space="preserve">  SO 21-13-01</t>
  </si>
  <si>
    <t>Rekonstrukce přejezdu P5578</t>
  </si>
  <si>
    <t>SO 21-13-01</t>
  </si>
  <si>
    <t>18120</t>
  </si>
  <si>
    <t>ÚPRAVA PLÁNĚ SE ZHUTNĚNÍM V HORNINĚ TŘ. II</t>
  </si>
  <si>
    <t>zhutnění pláně ve dně trativodu</t>
  </si>
  <si>
    <t>P=(15,00+21,00)*0,90=32,40m2</t>
  </si>
  <si>
    <t>11352A</t>
  </si>
  <si>
    <t>ODSTRANĚNÍ CHODNÍKOVÝCH A SILNIČNÍCH OBRUBNÍKŮ BETONOVÝCH - BEZ DOPRAVY</t>
  </si>
  <si>
    <t>obrubník silniční Boršov nad Vltavou</t>
  </si>
  <si>
    <t>L=4,80m</t>
  </si>
  <si>
    <t>11352B</t>
  </si>
  <si>
    <t>ODSTRANĚNÍ CHODNÍKOVÝCH A SILNIČNÍCH OBRUBNÍKŮ BETONOVÝCH - DOPRAVA</t>
  </si>
  <si>
    <t>m=0,25*0,15*4,80*2,500=0,45t;  TKM=0,45*20=9,00tkm</t>
  </si>
  <si>
    <t>919111</t>
  </si>
  <si>
    <t>ŘEZÁNÍ ASFALTOVÉHO KRYTU VOZOVEK TL DO 50MM</t>
  </si>
  <si>
    <t>vozovka u přejezdu</t>
  </si>
  <si>
    <t>L=začBor 6,00+konVč 7,00+přesah250mmpodélobrub 16,10=29,10m</t>
  </si>
  <si>
    <t>919112</t>
  </si>
  <si>
    <t>ŘEZÁNÍ ASFALTOVÉHO KRYTU VOZOVEK TL DO 100MM</t>
  </si>
  <si>
    <t>L=příč 7,00+příč 7,00+podélBor 15,00+podélBor 15,00+podélVč 21,00+podélVč 21,00=86,00m</t>
  </si>
  <si>
    <t>919114</t>
  </si>
  <si>
    <t>ŘEZÁNÍ ASFALTOVÉHO KRYTU VOZOVEK TL DO 200MM</t>
  </si>
  <si>
    <t>L=podélVč 21,00=21,00m</t>
  </si>
  <si>
    <t>11313A</t>
  </si>
  <si>
    <t>ODSTRANĚNÍ KRYTU ZPEVNĚNÝCH PLOCH S ASFALTOVÝM POJIVEM - BEZ DOPRAVY</t>
  </si>
  <si>
    <t>vozovka silnice P5578</t>
  </si>
  <si>
    <t>V=((podélobrub 15,00+21,00)*0,60*0,15)+((kol1vlevo 3,10-2,25)*8,20*0,15)+((kol1akol2 8,00-2,25)*8,20*0,15)=7,07m3</t>
  </si>
  <si>
    <t>11313B</t>
  </si>
  <si>
    <t>ODSTRANĚNÍ KRYTU ZPEVNĚNÝCH PLOCH S ASFALTOVÝM POJIVEM - DOPRAVA</t>
  </si>
  <si>
    <t>m=7,07*2,200=15,56t;  TKM=15,56*20=311,20tkm</t>
  </si>
  <si>
    <t>11332A</t>
  </si>
  <si>
    <t>ODSTRANĚNÍ PODKLADŮ ZPEVNĚNÝCH PLOCH Z KAMENIVA NESTMELENÉHO - BEZ DOPRAVY</t>
  </si>
  <si>
    <t>V=((podvozovkou 15,00+21,00)*0,60*0,45)+((podvozovkou 3,10-2,25)*8,20*0,45)+((podvozovkou 8,00-2,25)*8,20*0,45)+((podnovýmobrub 0,30*0,60)*(15,00+21,00))=40,55m3</t>
  </si>
  <si>
    <t>11332B</t>
  </si>
  <si>
    <t>ODSTRANĚNÍ PODKLADŮ ZPEVNĚNÝCH PLOCH Z KAMENIVA NESTMELENÉHO - DOPRAVA</t>
  </si>
  <si>
    <t>m=40,55*2,000=81,11t;  TKM=81,11*20=1622,16tkm</t>
  </si>
  <si>
    <t>11372A</t>
  </si>
  <si>
    <t>FRÉZOVÁNÍ ZPEVNĚNÝCH PLOCH ASFALTOVÝCH - BEZ DOPRAVY</t>
  </si>
  <si>
    <t>V=(Borš 27,50*0,05)+(Borš 60,50*0,08)+(Včel 30,60*0,05)=7,75m3</t>
  </si>
  <si>
    <t>11372B</t>
  </si>
  <si>
    <t>FRÉZOVÁNÍ ZPEVNĚNÝCH PLOCH ASFALTOVÝCH - DOPRAVA</t>
  </si>
  <si>
    <t>m=7,75*2,200=17,05t;  TKM=17,05*20=341,00tkm</t>
  </si>
  <si>
    <t>917224</t>
  </si>
  <si>
    <t>SILNIČNÍ A CHODNÍKOVÉ OBRUBY Z BETONOVÝCH OBRUBNÍKŮ ŠÍŘ 150MM</t>
  </si>
  <si>
    <t>podél silnice III/14325</t>
  </si>
  <si>
    <t>L=15,00+21,00=36,00m</t>
  </si>
  <si>
    <t>56333</t>
  </si>
  <si>
    <t>VOZOVKOVÉ VRSTVY ZE ŠTĚRKODRTI TL. DO 150MM</t>
  </si>
  <si>
    <t>konstrukce vozovky</t>
  </si>
  <si>
    <t>56310</t>
  </si>
  <si>
    <t>VOZOVKOVÉ VRSTVY Z MECHANICKY ZPEVNĚNÉHO KAMENIVA</t>
  </si>
  <si>
    <t>V=((obrub 15,00+21,00)*0,21)+((přej 9,00+9,00)*0,13)=9,90m3</t>
  </si>
  <si>
    <t>572123</t>
  </si>
  <si>
    <t>INFILTRAČNÍ POSTŘIK Z EMULZE DO 1,0KG/M2</t>
  </si>
  <si>
    <t>P=((obrub 15,00+21,00)*0,52)+((přej 0,35+0,10)*(9,00+9,00))=26,82m2</t>
  </si>
  <si>
    <t>574E78</t>
  </si>
  <si>
    <t>ASFALTOVÝ BETON PRO PODKLADNÍ VRSTVY ACP 22+, 22S TL. 80MM</t>
  </si>
  <si>
    <t>P=((obrub 15,00+21,00)*0,60)+((0,45+0,20)*18,00)=33,30m2</t>
  </si>
  <si>
    <t>572213</t>
  </si>
  <si>
    <t>SPOJOVACÍ POSTŘIK Z EMULZE DO 0,5KG/M2</t>
  </si>
  <si>
    <t>P=((sil1.postř ((15,00+21,00)*0,85)+((sil1.postř 10,50+0,60)*6,30)+((sil2.postř 15,00+21,00)*0,85)+((sil2.postř 15,40+5,10)*6,30)=234,75m2</t>
  </si>
  <si>
    <t>574C55</t>
  </si>
  <si>
    <t>ASFALTOVÝ BETON PRO LOŽNÍ VRSTVY ACL 16 TL. 60MM</t>
  </si>
  <si>
    <t>P=((obrub 15,00+21,00)*0,85)+((sil 10,50+0,65)*6,30)=100,85m2</t>
  </si>
  <si>
    <t>574A33</t>
  </si>
  <si>
    <t>ASFALTOVÝ BETON PRO OBRUSNÉ VRSTVY ACO 11 TL. 40MM</t>
  </si>
  <si>
    <t>P=((obrub 15,00+21,00)*0,85)+((sil 88,00+3,50+2,00+30,60)=154,70m2</t>
  </si>
  <si>
    <t>56932</t>
  </si>
  <si>
    <t>ZPEVNĚNÍ KRAJNIC ZE ŠTĚRKODRTI TL. DO 100MM</t>
  </si>
  <si>
    <t>P=(15,50+5,80)*0,50=10,65m2</t>
  </si>
  <si>
    <t>17380</t>
  </si>
  <si>
    <t>ZEMNÍ KRAJNICE A DOSYPÁVKY Z NAKUPOVANÝCH MATERIÁLŮ</t>
  </si>
  <si>
    <t>V=Boršúprkrajupřík 5,00*0,60=3,00m3</t>
  </si>
  <si>
    <t>915111</t>
  </si>
  <si>
    <t>VODOROVNÉ DOPRAVNÍ ZNAČENÍ BARVOU HLADKÉ - DODÁVKA A POKLÁDKA</t>
  </si>
  <si>
    <t>vozovka u přejezdu P5578</t>
  </si>
  <si>
    <t>1.vodící čára plná V4 (š=0,125m), v celé délce rekonstrukce po obou stranách: P1=(63,40+65,20)*0,125=16,10m2;   2.příčná čára souvislá V5 (š=0,500m)+podélná čára souvislá V4 (š=0,125m) délky 30,00m: P2=(0,50*3,00*2)+(30,00*0,125*2)=10,50m2;   P=P1+P2=16,10+10,50=26,60m2</t>
  </si>
  <si>
    <t>921410</t>
  </si>
  <si>
    <t>ŽELEZNIČNÍ PŘEJEZD PLASTBETONOVÝ</t>
  </si>
  <si>
    <t>přejezd P5578</t>
  </si>
  <si>
    <t>P=91,90m2 (zplanimetrováno)</t>
  </si>
  <si>
    <t>t=60,00hod</t>
  </si>
  <si>
    <t>p=6kpl (předpoklad)</t>
  </si>
  <si>
    <t>015140</t>
  </si>
  <si>
    <t>POPLATKY ZA LIKVIDACŮ ODPADŮ NEKONTAMINOVANÝCH - 17 01 01 BETON Z DEMOLIC OBJEKTŮ, ZÁKLADŮ TV</t>
  </si>
  <si>
    <t>betonové silniční obrubníky</t>
  </si>
  <si>
    <t>m=obrub 0,25*0,15*4,80*2,500=0,45t</t>
  </si>
  <si>
    <t>015130</t>
  </si>
  <si>
    <t>POPLATKY ZA LIKVIDACŮ ODPADŮ NEKONTAMINOVANÝCH - 17 03 02 VYBOURANÝ ASFALTOVÝ BETON BEZ DEHTU</t>
  </si>
  <si>
    <t>asfaltová vozovka</t>
  </si>
  <si>
    <t>m=voz 15,56 + voz 17,05=32,61t</t>
  </si>
  <si>
    <t>015330</t>
  </si>
  <si>
    <t>POPLATKY ZA LIKVIDACŮ ODPADŮ NEKONTAMINOVANÝCH - 17 05 04 KAMENNÁ SUŤ</t>
  </si>
  <si>
    <t>podkladní vrstvy vozovky silnice</t>
  </si>
  <si>
    <t>m=voz 40,55*2,000=81,11t</t>
  </si>
  <si>
    <t xml:space="preserve">  SO 21-13-02</t>
  </si>
  <si>
    <t>Přechod pro pěší v km 111,660</t>
  </si>
  <si>
    <t>SO 21-13-02</t>
  </si>
  <si>
    <t>přechod pro pěší v km 111,660;  š=1,800m, nový</t>
  </si>
  <si>
    <t>P=18,20m2 (zplanimetrováno)</t>
  </si>
  <si>
    <t>t=30hod</t>
  </si>
  <si>
    <t>E.1.8</t>
  </si>
  <si>
    <t>Pozemní komunikace</t>
  </si>
  <si>
    <t xml:space="preserve">  SO 21-50-01</t>
  </si>
  <si>
    <t>Přístupové chodníky</t>
  </si>
  <si>
    <t>SO 21-50-01</t>
  </si>
  <si>
    <t>vyklizení ploch před a za přejezdem v místě budoucího chodníku od nepořádku a odpadů</t>
  </si>
  <si>
    <t>P=chod 29,85+chod 110,85+chod 3,94+zel 19,07+zel 17,75+zel 31,79+zel 69,16+zel 66,30=348,74m2 (zplanimetrováno)</t>
  </si>
  <si>
    <t>18215</t>
  </si>
  <si>
    <t>ÚPRAVA POVRCHŮ SROVNÁNÍM ÚZEMÍ V TL DO 0,50M</t>
  </si>
  <si>
    <t>vyrovnání terénu</t>
  </si>
  <si>
    <t>P=19,07+17,75+31,79+69,16+66,30=204,07m2 (zplanimetrováno)</t>
  </si>
  <si>
    <t>úprava pláně v rozsahu potřebném pro realizaci chodníků</t>
  </si>
  <si>
    <t>P=chod 348,74+chodpřej 62,70=411,44m2 (zplanimetrováno)</t>
  </si>
  <si>
    <t>v rozsahu potřebném pro realizaci chodníků</t>
  </si>
  <si>
    <t>V=((chod 29,85+chod 110,85+chod 3,94)*0,35)+((obrub 4,92+5,99+6,79+6,38+5,23+4,42+22,70+1,96 +12,87+12,04+23,62+2,16+24,18+7,65+2,07)*0,10)+(mřížchod 2,40*0,45)=64,62m3 (zplanimetrováno)</t>
  </si>
  <si>
    <t>vzdálenost skládky od místa stavby do 20km</t>
  </si>
  <si>
    <t>M3KM=64,62*20=1.292,46m3km</t>
  </si>
  <si>
    <t>17180</t>
  </si>
  <si>
    <t>ULOŽENÍ SYPANINY DO NÁSYPŮ Z NAKUPOVANÝCH MATERIÁLŮ</t>
  </si>
  <si>
    <t>vyrovnání terénu v místech budoucího chodníku</t>
  </si>
  <si>
    <t>V=((zelBorš 17,75+31,79+19,07)*0,50)+(zvýšchod 12,00*0,50)=40,31m3</t>
  </si>
  <si>
    <t>v místech rekonstrukce</t>
  </si>
  <si>
    <t>L=(Borš 4,80*2)+Borš 1,50+Borš 1,40+Včel 3,50+Včel 4,80=20,80m</t>
  </si>
  <si>
    <t>m=(12,50*0,10*2,500)+(8,30*0,12*2,500)=5,62t;  TKM=5,62*20=112,4tkm</t>
  </si>
  <si>
    <t>11318A</t>
  </si>
  <si>
    <t>ODSTRANĚNÍ KRYTU ZPEVNĚNÝCH PLOCH Z DLAŽDIC - BEZ DOPRAVY</t>
  </si>
  <si>
    <t>konec chodníku Boršov, začátek chodníku Včelná;  zámková dlažba</t>
  </si>
  <si>
    <t>V=(chodBorš 1,50*0,40*0,06)+(chodVčel 5,27*0,06)=0,36m3</t>
  </si>
  <si>
    <t>11318B</t>
  </si>
  <si>
    <t>ODSTRAN KRYTU ZPEVNĚNÝCH PLOCH Z DLAŽDIC - DOPRAVA</t>
  </si>
  <si>
    <t>m=0,36*2,500=0,90t;  TKM=0,90*20=18,00tkm</t>
  </si>
  <si>
    <t>vozovka silnice III/14325, vozovka přednádraží</t>
  </si>
  <si>
    <t>V=(((vozBorš 7,15-0,60)+vozVčel 46,10)*0,20)+((přesah250mm 3,00+4,25)*0,05)+(56,10*0,20)=22,12m3</t>
  </si>
  <si>
    <t>m=22,12*2,200=48,67t;  TKM=48,67*20=973,40tkm</t>
  </si>
  <si>
    <t>V=(chodpřej 57,10*0,40)+(chodstávVčel 5,40*0,30)=24,46m3</t>
  </si>
  <si>
    <t>m=24,46*2,000=48,92t;  TKM=48,92*20=978,40tkm</t>
  </si>
  <si>
    <t>L=12,01+16,89+0,30=29,20m</t>
  </si>
  <si>
    <t>917211</t>
  </si>
  <si>
    <t>ZÁHONOVÉ OBRUBY Z BETONOVÝCH OBRUBNÍKŮ ŠÍŘ 50MM</t>
  </si>
  <si>
    <t>ohraničení napojení chodníku Včelná</t>
  </si>
  <si>
    <t>L=3,75m</t>
  </si>
  <si>
    <t>917212</t>
  </si>
  <si>
    <t>ZÁHONOVÉ OBRUBY Z BETONOVÝCH OBRUBNÍKŮ ŠÍŘ 80MM</t>
  </si>
  <si>
    <t>ohraničení chodníků obrubníkem 80x250mm</t>
  </si>
  <si>
    <t>L=4,92+5,99+6,79+6,38+5,00+5,81+22,70+1,96+12,95+12,04+23,64+24,18+7,76+2,07+2,16=144,35m</t>
  </si>
  <si>
    <t>917223</t>
  </si>
  <si>
    <t>SILNIČNÍ A CHODNÍKOVÉ OBRUBY Z BETONOVÝCH OBRUBNÍKŮ ŠÍŘ 100MM</t>
  </si>
  <si>
    <t>ohraničení chodníkového přejezdu</t>
  </si>
  <si>
    <t>L=5,35+7,35+4,25=16,95m</t>
  </si>
  <si>
    <t>ohraničení silnice III/14325 v rozsahu délky chodníku do Včelné</t>
  </si>
  <si>
    <t>L=16,75m</t>
  </si>
  <si>
    <t>56335</t>
  </si>
  <si>
    <t>VOZOVKOVÉ VRSTVY ZE ŠTĚRKODRTI TL. DO 250MM</t>
  </si>
  <si>
    <t>podkladní vrstva chodníků</t>
  </si>
  <si>
    <t>P=(chod 29,85+110,84+3,94)+(napojchodVčel 5,63)=150,26m2 (zplanimetrováno)</t>
  </si>
  <si>
    <t>podkladní vrstva chodníkového přejezdu</t>
  </si>
  <si>
    <t>P=40,64m2 (zplanimetrováno)</t>
  </si>
  <si>
    <t>582611</t>
  </si>
  <si>
    <t>KRYTY Z BETON DLAŽDIC SE ZÁMKEM ŠEDÝCH TL 60MM DO LOŽE Z KAM</t>
  </si>
  <si>
    <t>povrchy chodníků</t>
  </si>
  <si>
    <t>P=(144,63-(1,92+1,92+074))+chodVčel 5,10=145,15m2 (zplanimetrováno)</t>
  </si>
  <si>
    <t>58261A</t>
  </si>
  <si>
    <t>KRYTY Z BETON DLAŽDIC SE ZÁMKEM BAREV RELIÉF TL 60MM DO LOŽE Z KAM</t>
  </si>
  <si>
    <t>chodník</t>
  </si>
  <si>
    <t>P=(1,92+1,92+0,74)+0,40=4,98m2 (zplanimetrováno)</t>
  </si>
  <si>
    <t>582612</t>
  </si>
  <si>
    <t>KRYTY Z BETON DLAŽDIC SE ZÁMKEM ŠEDÝCH TL 80MM DO LOŽE Z KAM</t>
  </si>
  <si>
    <t>chodníkový přejezd</t>
  </si>
  <si>
    <t>P=15,50m2 (zplanimetrováno)</t>
  </si>
  <si>
    <t>58261B</t>
  </si>
  <si>
    <t>KRYTY Z BETON DLAŽDIC SE ZÁMKEM BAREV RELIÉF TL 80MM DO LOŽE Z KAM</t>
  </si>
  <si>
    <t>P=5,10+5,20=10,30m2 (zplanimetrováno)</t>
  </si>
  <si>
    <t>56313</t>
  </si>
  <si>
    <t>VOZOVKOVÉ VRSTVY Z MECHANICKY ZPEVNĚNÉHO KAMENIVA TL. DO 150MM</t>
  </si>
  <si>
    <t>P=30,87m2 (zplanimetrováno)</t>
  </si>
  <si>
    <t>56314</t>
  </si>
  <si>
    <t>VOZOVKOVÉ VRSTVY Z MECHANICKY ZPEVNĚNÉHO KAMENIVA TL. DO 200MM</t>
  </si>
  <si>
    <t>chodník - ukončení Včelná</t>
  </si>
  <si>
    <t>P=5,36m2 (zplanimetrováno)</t>
  </si>
  <si>
    <t>56315</t>
  </si>
  <si>
    <t>VOZOVKOVÉ VRSTVY Z MECHANICKY ZPEVNĚNÉHO KAMENIVA TL. DO 250MM</t>
  </si>
  <si>
    <t>P=12,59m2 (zplanimetrováno)</t>
  </si>
  <si>
    <t>56144</t>
  </si>
  <si>
    <t>KAMENIVO ZPEVNĚNÉ CEMENTEM TL. DO 200MM</t>
  </si>
  <si>
    <t>P=29,60m2 (zplanimetrováno)</t>
  </si>
  <si>
    <t>chodník, chodníkový přejezd</t>
  </si>
  <si>
    <t>P=chod 5,36+(chodpřej 13,82+13,54)=32,72m2 (zplanimetrováno)</t>
  </si>
  <si>
    <t>P=chod 5,36+chodpřej 27,36=32,72m2 (zplanimetrováno)</t>
  </si>
  <si>
    <t>P=(chodACL,ACO 5,36*2)+((chodpřejACL,ACO 27,36*2)+(chodpřejpřesah250mm 3,00+4,22)=72,66m2</t>
  </si>
  <si>
    <t>P=chod 5,36+(chodpřej 27,36+(3,00+4,22))=39,94m2 (zplanimetrováno)</t>
  </si>
  <si>
    <t>liniové odvodnění v chodníku zakryté mřížkou</t>
  </si>
  <si>
    <t>P=1,44m2 (zplanimetrováno)</t>
  </si>
  <si>
    <t>916621</t>
  </si>
  <si>
    <t>VODÍCÍ STĚNY Z DÍLCŮ BETON - DOD A MONTÁŽ</t>
  </si>
  <si>
    <t>přímá__90°__přímá</t>
  </si>
  <si>
    <t>L=2,00+1,32+2,00=5,32m</t>
  </si>
  <si>
    <t>9111A1</t>
  </si>
  <si>
    <t>ZÁBRADLÍ SILNIČNÍ S VODOR MADLY - DODÁVKA A MONTÁŽ</t>
  </si>
  <si>
    <t>zábradllí podél přístupového chodníku k nástupišti ŽST Včelná, dle VL Ž12, typ B - oddělovací</t>
  </si>
  <si>
    <t>L=0,58+24,00+7,47=32,05m</t>
  </si>
  <si>
    <t>26A14</t>
  </si>
  <si>
    <t>VRTY PRO SLOUPKY OPLOCENÍ TŘ. TĚŽITELNOSTI I D DO 300MM</t>
  </si>
  <si>
    <t>sloupky zábradlí, základ D=300mm, hloubka 800mm</t>
  </si>
  <si>
    <t>L=0,80*33=26,40m</t>
  </si>
  <si>
    <t>Trubní vedení</t>
  </si>
  <si>
    <t>89944</t>
  </si>
  <si>
    <t>VÝŘEZ, VÝSEK, ÚTES NA POTRUBÍ DN DO 200MM</t>
  </si>
  <si>
    <t>zaústění liniového odvodnění chodníku do stávající šachty</t>
  </si>
  <si>
    <t>p=1kus</t>
  </si>
  <si>
    <t>89921</t>
  </si>
  <si>
    <t>VÝŠKOVÁ ÚPRAVA POKLOPŮ</t>
  </si>
  <si>
    <t>kanalizační šachta v chodníku (Boršov), kanalizační šachta v chodníku (Včelná)</t>
  </si>
  <si>
    <t>p=2ks</t>
  </si>
  <si>
    <t>t=80,00hod</t>
  </si>
  <si>
    <t>44</t>
  </si>
  <si>
    <t>zámková dlažba, chodníkové a silniční obrubníky</t>
  </si>
  <si>
    <t>m=dlažBorš 0,10+dlažVčel 0,80+obrubBorš 3,13+obrubVčel 2,49=6,52t</t>
  </si>
  <si>
    <t>45</t>
  </si>
  <si>
    <t>vozovka silnice III/14325, vozovka plochy přednádraží</t>
  </si>
  <si>
    <t>m=22,12*2,200=48,67t</t>
  </si>
  <si>
    <t>46</t>
  </si>
  <si>
    <t>m=64,62*2,035=131,50t</t>
  </si>
  <si>
    <t>47</t>
  </si>
  <si>
    <t>m=24,46*2,000=48,92t</t>
  </si>
  <si>
    <t>E.3.1</t>
  </si>
  <si>
    <t>Trakční vedení</t>
  </si>
  <si>
    <t xml:space="preserve">  SO 21-81-01</t>
  </si>
  <si>
    <t>Úprava TV</t>
  </si>
  <si>
    <t>SO 21-81-01</t>
  </si>
  <si>
    <t>203</t>
  </si>
  <si>
    <t>74C134</t>
  </si>
  <si>
    <t>VÝŠKOVÁ A SMĚROVÁ REGULACE KONZOLY NEBO SIK</t>
  </si>
  <si>
    <t>OTSKP 2021</t>
  </si>
  <si>
    <t>Příloha č.1.001, příloha č.2.002</t>
  </si>
  <si>
    <t>74C137</t>
  </si>
  <si>
    <t>UVOLNĚNÍ A ZPĚTNÁ MONTÁŽ TR NEBO NL V ZÁVĚSU</t>
  </si>
  <si>
    <t>Příloha č.2.002</t>
  </si>
  <si>
    <t>74C138</t>
  </si>
  <si>
    <t>VYVĚŠENÍ BOČNÍHO DRŽÁKU NA KONZOLE, SIK NEBO SMĚROVÉM LANĚ</t>
  </si>
  <si>
    <t>74C312</t>
  </si>
  <si>
    <t>VĚŠÁK TROLEJE ZÁKLADNÍ (PEVNÝ NEBO KLUZNÝ)</t>
  </si>
  <si>
    <t>74C591</t>
  </si>
  <si>
    <t>VÝŠKOVÁ REGULACE TROLEJE</t>
  </si>
  <si>
    <t>74C921</t>
  </si>
  <si>
    <t>PŘÍMÉ UKOLEJNĚNÍ KONSTRUKCE VŠECH TYPŮ (VČETNĚ VÝZTUŽNÝCH DVOJIC) - 1 VODIČ</t>
  </si>
  <si>
    <t>Příloha č.1.001, příloha č.2.003</t>
  </si>
  <si>
    <t>74C924</t>
  </si>
  <si>
    <t>NEPŘÍMÉ UKOLEJNĚNÍ KONSTRUKCE VŠECH TYPŮ (VČETNĚ VÝZTUŽNÝCH DVOJIC) - 2 VODIČE</t>
  </si>
  <si>
    <t>74C933</t>
  </si>
  <si>
    <t>UKOLEJŇOVACÍ VODIČ IZOLOVANÝ VŮČI ZEMI (VČETNĚ PŘIPOJENÍ KE KONSTRUKCÍM)</t>
  </si>
  <si>
    <t>74CF11</t>
  </si>
  <si>
    <t>TAŽNÉ HNACÍ VOZIDLO K PRACOVNÍM SOUPRAVÁM (PRO VODIČE - MONTÁŽ)</t>
  </si>
  <si>
    <t>Příloha č.1.001</t>
  </si>
  <si>
    <t>74EF11</t>
  </si>
  <si>
    <t>HNACÍ KOLEJOVÁ VOZIDLA DEMONTÁŽNÍCH SOUPRAV PRO PRÁCE NA TV</t>
  </si>
  <si>
    <t>74F321</t>
  </si>
  <si>
    <t>PROTOKOL ZPŮSOBILOSTI</t>
  </si>
  <si>
    <t>74F322</t>
  </si>
  <si>
    <t>REVIZNÍ ZPRÁVA</t>
  </si>
  <si>
    <t>74F323</t>
  </si>
  <si>
    <t>74F455</t>
  </si>
  <si>
    <t>DEMONTÁŽ VĚŠÁKŮ TROLEJE</t>
  </si>
  <si>
    <t>E.3.6</t>
  </si>
  <si>
    <t>Rozvodny vn, nn, osvětlení a dálkové ovládání odpojovačů</t>
  </si>
  <si>
    <t xml:space="preserve">  SO 21-86-01</t>
  </si>
  <si>
    <t>Úprava rozvodů SEE</t>
  </si>
  <si>
    <t>SO 21-86-01</t>
  </si>
  <si>
    <t>702232</t>
  </si>
  <si>
    <t>KABELOVÁ CHRÁNIČKA ZEMNÍ DĚLENÁ DN PŘES 100 DO 200 MM</t>
  </si>
  <si>
    <t>1. Položka obsahuje:                                                                                                                                                           – proražení otvoru zdivem o průřezu od 0,01 do 0,025m2                                                                                                               – úpravu a začištění omítky po montáži vedení                                                                                                                                 – pomocné mechanismy                                                                                                                                                                      2. Položka neobsahuje:                                                                                                                                                                    – protipožární ucpávku                                                                                                                                                                  3. Způsob měření: Udává se počet kusů kompletní konstrukce nebo práce.</t>
  </si>
  <si>
    <t>3 x kabelová chránička v délce 15 m</t>
  </si>
  <si>
    <t>709612</t>
  </si>
  <si>
    <t>DEMONTÁŽ CHRÁNIČKY/TRUBKY</t>
  </si>
  <si>
    <t>1. Položka obsahuje:                                                                                                                                                                           – veškeré práce a materiál obsažený v názvu položky                                                                                                                   2. Položka neobsahuje: X                                                                                                                                                           3. Způsob měření: Udává se počet kusů kompletní konstrukce nebo práce.</t>
  </si>
  <si>
    <t>1. Položka obsahuje: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                      2. Položka neobsahuje:     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          3. Způsob měření: Měří se metr délkový.</t>
  </si>
  <si>
    <t>Kabel 2 x CYKY 4D x 4 - EOV</t>
  </si>
  <si>
    <t>742I11</t>
  </si>
  <si>
    <t>KABEL NN CU OVLÁDACÍ 7-12ŽÍLOVÝ DO 2,5 MM2</t>
  </si>
  <si>
    <t>1. Položka obsahuje:                                                                                                                                                                  – manipulace a uložení kabelu (do země, chráničky, kanálu, na rošty, na TV a pod.)                                                                 2. Položka neobsahuje:                                                                                                                                                               – příchytky, spojky, koncovky, chráničky apod.                                                                                                                          3. Způsob měření: Měří se metr délkový.</t>
  </si>
  <si>
    <t>Kabel 1 x ovládání odpojovače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</si>
</sst>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sharedStrings" Target="sharedStrings.xml" /><Relationship Id="rId1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0+C10+C12+C14+C16+C18+C21+C23+C25</f>
      </c>
    </row>
    <row r="7" spans="2:3" ht="12.75" customHeight="1">
      <c r="B7" s="8" t="s">
        <v>7</v>
      </c>
      <c s="10">
        <f>0+E10+E12+E14+E16+E18+E21+E23+E25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21-01-11'!K8+'PS 21-01-11'!M8</f>
      </c>
      <c s="14">
        <f>C11*0.21</f>
      </c>
      <c s="14">
        <f>C11+D11</f>
      </c>
      <c s="13">
        <f>'PS 21-01-11'!T7</f>
      </c>
    </row>
    <row r="12" spans="1:6" ht="12.75">
      <c r="A12" s="11" t="s">
        <v>248</v>
      </c>
      <c s="12" t="s">
        <v>249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250</v>
      </c>
      <c s="12" t="s">
        <v>249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279</v>
      </c>
      <c s="12" t="s">
        <v>280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281</v>
      </c>
      <c s="12" t="s">
        <v>280</v>
      </c>
      <c s="14">
        <f>'SO 21-10-01'!K8+'SO 21-10-01'!M8</f>
      </c>
      <c s="14">
        <f>C15*0.21</f>
      </c>
      <c s="14">
        <f>C15+D15</f>
      </c>
      <c s="13">
        <f>'SO 21-10-01'!T7</f>
      </c>
    </row>
    <row r="16" spans="1:6" ht="12.75">
      <c r="A16" s="11" t="s">
        <v>372</v>
      </c>
      <c s="12" t="s">
        <v>373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374</v>
      </c>
      <c s="12" t="s">
        <v>373</v>
      </c>
      <c s="14">
        <f>'SO 21-11-02'!K8+'SO 21-11-02'!M8</f>
      </c>
      <c s="14">
        <f>C17*0.21</f>
      </c>
      <c s="14">
        <f>C17+D17</f>
      </c>
      <c s="13">
        <f>'SO 21-11-02'!T7</f>
      </c>
    </row>
    <row r="18" spans="1:6" ht="12.75">
      <c r="A18" s="11" t="s">
        <v>472</v>
      </c>
      <c s="12" t="s">
        <v>473</v>
      </c>
      <c s="14">
        <f>0+C19+C20</f>
      </c>
      <c s="14">
        <f>C18*0.21</f>
      </c>
      <c s="14">
        <f>0+E19+E20</f>
      </c>
      <c s="13">
        <f>0+F19+F20</f>
      </c>
    </row>
    <row r="19" spans="1:6" ht="12.75">
      <c r="A19" s="11" t="s">
        <v>474</v>
      </c>
      <c s="12" t="s">
        <v>475</v>
      </c>
      <c s="14">
        <f>'SO 21-13-01'!K8+'SO 21-13-01'!M8</f>
      </c>
      <c s="14">
        <f>C19*0.21</f>
      </c>
      <c s="14">
        <f>C19+D19</f>
      </c>
      <c s="13">
        <f>'SO 21-13-01'!T7</f>
      </c>
    </row>
    <row r="20" spans="1:6" ht="12.75">
      <c r="A20" s="11" t="s">
        <v>570</v>
      </c>
      <c s="12" t="s">
        <v>571</v>
      </c>
      <c s="14">
        <f>'SO 21-13-02'!K8+'SO 21-13-02'!M8</f>
      </c>
      <c s="14">
        <f>C20*0.21</f>
      </c>
      <c s="14">
        <f>C20+D20</f>
      </c>
      <c s="13">
        <f>'SO 21-13-02'!T7</f>
      </c>
    </row>
    <row r="21" spans="1:6" ht="12.75">
      <c r="A21" s="11" t="s">
        <v>576</v>
      </c>
      <c s="12" t="s">
        <v>577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578</v>
      </c>
      <c s="12" t="s">
        <v>579</v>
      </c>
      <c s="14">
        <f>'SO 21-50-01'!K8+'SO 21-50-01'!M8</f>
      </c>
      <c s="14">
        <f>C22*0.21</f>
      </c>
      <c s="14">
        <f>C22+D22</f>
      </c>
      <c s="13">
        <f>'SO 21-50-01'!T7</f>
      </c>
    </row>
    <row r="23" spans="1:6" ht="12.75">
      <c r="A23" s="11" t="s">
        <v>700</v>
      </c>
      <c s="12" t="s">
        <v>701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702</v>
      </c>
      <c s="12" t="s">
        <v>703</v>
      </c>
      <c s="14">
        <f>'SO 21-81-01'!K8+'SO 21-81-01'!M8</f>
      </c>
      <c s="14">
        <f>C24*0.21</f>
      </c>
      <c s="14">
        <f>C24+D24</f>
      </c>
      <c s="13">
        <f>'SO 21-81-01'!T7</f>
      </c>
    </row>
    <row r="25" spans="1:6" ht="12.75">
      <c r="A25" s="11" t="s">
        <v>738</v>
      </c>
      <c s="12" t="s">
        <v>739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740</v>
      </c>
      <c s="12" t="s">
        <v>741</v>
      </c>
      <c s="14">
        <f>'SO 21-86-01'!K8+'SO 21-86-01'!M8</f>
      </c>
      <c s="14">
        <f>C26*0.21</f>
      </c>
      <c s="14">
        <f>C26+D26</f>
      </c>
      <c s="13">
        <f>'SO 21-86-01'!T7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738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738</v>
      </c>
      <c r="E4" s="26" t="s">
        <v>739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742</v>
      </c>
      <c r="E8" s="30" t="s">
        <v>741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743</v>
      </c>
      <c s="35" t="s">
        <v>47</v>
      </c>
      <c s="6" t="s">
        <v>744</v>
      </c>
      <c s="36" t="s">
        <v>62</v>
      </c>
      <c s="37">
        <v>45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89.25">
      <c r="A11" s="35" t="s">
        <v>54</v>
      </c>
      <c r="E11" s="39" t="s">
        <v>745</v>
      </c>
    </row>
    <row r="12" spans="1:5" ht="12.75">
      <c r="A12" s="35" t="s">
        <v>56</v>
      </c>
      <c r="E12" s="40" t="s">
        <v>746</v>
      </c>
    </row>
    <row r="13" spans="1:5" ht="12.75">
      <c r="A13" t="s">
        <v>58</v>
      </c>
      <c r="E13" s="39" t="s">
        <v>57</v>
      </c>
    </row>
    <row r="14" spans="1:16" ht="12.75">
      <c r="A14" t="s">
        <v>49</v>
      </c>
      <c s="34" t="s">
        <v>27</v>
      </c>
      <c s="34" t="s">
        <v>747</v>
      </c>
      <c s="35" t="s">
        <v>47</v>
      </c>
      <c s="6" t="s">
        <v>748</v>
      </c>
      <c s="36" t="s">
        <v>62</v>
      </c>
      <c s="37">
        <v>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51">
      <c r="A15" s="35" t="s">
        <v>54</v>
      </c>
      <c r="E15" s="39" t="s">
        <v>749</v>
      </c>
    </row>
    <row r="16" spans="1:5" ht="12.75">
      <c r="A16" s="35" t="s">
        <v>56</v>
      </c>
      <c r="E16" s="40" t="s">
        <v>746</v>
      </c>
    </row>
    <row r="17" spans="1:5" ht="12.75">
      <c r="A17" t="s">
        <v>58</v>
      </c>
      <c r="E17" s="39" t="s">
        <v>57</v>
      </c>
    </row>
    <row r="18" spans="1:16" ht="12.75">
      <c r="A18" t="s">
        <v>49</v>
      </c>
      <c s="34" t="s">
        <v>26</v>
      </c>
      <c s="34" t="s">
        <v>81</v>
      </c>
      <c s="35" t="s">
        <v>47</v>
      </c>
      <c s="6" t="s">
        <v>82</v>
      </c>
      <c s="36" t="s">
        <v>62</v>
      </c>
      <c s="37">
        <v>30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63.75">
      <c r="A19" s="35" t="s">
        <v>54</v>
      </c>
      <c r="E19" s="39" t="s">
        <v>750</v>
      </c>
    </row>
    <row r="20" spans="1:5" ht="12.75">
      <c r="A20" s="35" t="s">
        <v>56</v>
      </c>
      <c r="E20" s="40" t="s">
        <v>751</v>
      </c>
    </row>
    <row r="21" spans="1:5" ht="12.75">
      <c r="A21" t="s">
        <v>58</v>
      </c>
      <c r="E21" s="39" t="s">
        <v>57</v>
      </c>
    </row>
    <row r="22" spans="1:16" ht="12.75">
      <c r="A22" t="s">
        <v>49</v>
      </c>
      <c s="34" t="s">
        <v>67</v>
      </c>
      <c s="34" t="s">
        <v>752</v>
      </c>
      <c s="35" t="s">
        <v>47</v>
      </c>
      <c s="6" t="s">
        <v>753</v>
      </c>
      <c s="36" t="s">
        <v>62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63.75">
      <c r="A23" s="35" t="s">
        <v>54</v>
      </c>
      <c r="E23" s="39" t="s">
        <v>754</v>
      </c>
    </row>
    <row r="24" spans="1:5" ht="12.75">
      <c r="A24" s="35" t="s">
        <v>56</v>
      </c>
      <c r="E24" s="40" t="s">
        <v>755</v>
      </c>
    </row>
    <row r="25" spans="1:5" ht="12.75">
      <c r="A25" t="s">
        <v>58</v>
      </c>
      <c r="E25" s="39" t="s">
        <v>57</v>
      </c>
    </row>
    <row r="26" spans="1:16" ht="12.75">
      <c r="A26" t="s">
        <v>49</v>
      </c>
      <c s="34" t="s">
        <v>71</v>
      </c>
      <c s="34" t="s">
        <v>60</v>
      </c>
      <c s="35" t="s">
        <v>47</v>
      </c>
      <c s="6" t="s">
        <v>61</v>
      </c>
      <c s="36" t="s">
        <v>62</v>
      </c>
      <c s="37">
        <v>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57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COUNTIFS(L8:L183,"=0",A8:A183,"P")+COUNTIFS(L8:L183,"",A8:A183,"P")+SUM(Q8:Q183)</f>
      </c>
    </row>
    <row r="8" spans="1:13" ht="12.75">
      <c r="A8" t="s">
        <v>44</v>
      </c>
      <c r="C8" s="28" t="s">
        <v>45</v>
      </c>
      <c r="E8" s="30" t="s">
        <v>17</v>
      </c>
      <c r="J8" s="29">
        <f>0+J9+J82+J123+J136+J161+J174</f>
      </c>
      <c s="29">
        <f>0+K9+K82+K123+K136+K161+K174</f>
      </c>
      <c s="29">
        <f>0+L9+L82+L123+L136+L161+L174</f>
      </c>
      <c s="29">
        <f>0+M9+M82+M123+M136+M161+M174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12.7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293.2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12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35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76.5">
      <c r="A15" s="35" t="s">
        <v>54</v>
      </c>
      <c r="E15" s="39" t="s">
        <v>63</v>
      </c>
    </row>
    <row r="16" spans="1:5" ht="12.75">
      <c r="A16" s="35" t="s">
        <v>56</v>
      </c>
      <c r="E16" s="40" t="s">
        <v>57</v>
      </c>
    </row>
    <row r="17" spans="1:5" ht="12.75">
      <c r="A17" t="s">
        <v>58</v>
      </c>
      <c r="E17" s="39" t="s">
        <v>57</v>
      </c>
    </row>
    <row r="18" spans="1:16" ht="25.5">
      <c r="A18" t="s">
        <v>49</v>
      </c>
      <c s="34" t="s">
        <v>26</v>
      </c>
      <c s="34" t="s">
        <v>64</v>
      </c>
      <c s="35" t="s">
        <v>47</v>
      </c>
      <c s="6" t="s">
        <v>65</v>
      </c>
      <c s="36" t="s">
        <v>62</v>
      </c>
      <c s="37">
        <v>35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7.5">
      <c r="A19" s="35" t="s">
        <v>54</v>
      </c>
      <c r="E19" s="39" t="s">
        <v>66</v>
      </c>
    </row>
    <row r="20" spans="1:5" ht="12.75">
      <c r="A20" s="35" t="s">
        <v>56</v>
      </c>
      <c r="E20" s="40" t="s">
        <v>57</v>
      </c>
    </row>
    <row r="21" spans="1:5" ht="12.75">
      <c r="A21" t="s">
        <v>58</v>
      </c>
      <c r="E21" s="39" t="s">
        <v>57</v>
      </c>
    </row>
    <row r="22" spans="1:16" ht="12.75">
      <c r="A22" t="s">
        <v>49</v>
      </c>
      <c s="34" t="s">
        <v>67</v>
      </c>
      <c s="34" t="s">
        <v>68</v>
      </c>
      <c s="35" t="s">
        <v>47</v>
      </c>
      <c s="6" t="s">
        <v>69</v>
      </c>
      <c s="36" t="s">
        <v>62</v>
      </c>
      <c s="37">
        <v>35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14.75">
      <c r="A23" s="35" t="s">
        <v>54</v>
      </c>
      <c r="E23" s="39" t="s">
        <v>70</v>
      </c>
    </row>
    <row r="24" spans="1:5" ht="12.75">
      <c r="A24" s="35" t="s">
        <v>56</v>
      </c>
      <c r="E24" s="40" t="s">
        <v>57</v>
      </c>
    </row>
    <row r="25" spans="1:5" ht="12.75">
      <c r="A25" t="s">
        <v>58</v>
      </c>
      <c r="E25" s="39" t="s">
        <v>57</v>
      </c>
    </row>
    <row r="26" spans="1:16" ht="12.75">
      <c r="A26" t="s">
        <v>49</v>
      </c>
      <c s="34" t="s">
        <v>71</v>
      </c>
      <c s="34" t="s">
        <v>72</v>
      </c>
      <c s="35" t="s">
        <v>47</v>
      </c>
      <c s="6" t="s">
        <v>73</v>
      </c>
      <c s="36" t="s">
        <v>62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89.25">
      <c r="A27" s="35" t="s">
        <v>54</v>
      </c>
      <c r="E27" s="39" t="s">
        <v>74</v>
      </c>
    </row>
    <row r="28" spans="1:5" ht="12.75">
      <c r="A28" s="35" t="s">
        <v>56</v>
      </c>
      <c r="E28" s="40" t="s">
        <v>57</v>
      </c>
    </row>
    <row r="29" spans="1:5" ht="12.75">
      <c r="A29" t="s">
        <v>58</v>
      </c>
      <c r="E29" s="39" t="s">
        <v>57</v>
      </c>
    </row>
    <row r="30" spans="1:16" ht="12.75">
      <c r="A30" t="s">
        <v>49</v>
      </c>
      <c s="34" t="s">
        <v>75</v>
      </c>
      <c s="34" t="s">
        <v>76</v>
      </c>
      <c s="35" t="s">
        <v>47</v>
      </c>
      <c s="6" t="s">
        <v>77</v>
      </c>
      <c s="36" t="s">
        <v>62</v>
      </c>
      <c s="37">
        <v>15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25.5">
      <c r="A31" s="35" t="s">
        <v>54</v>
      </c>
      <c r="E31" s="39" t="s">
        <v>78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57</v>
      </c>
    </row>
    <row r="34" spans="1:16" ht="12.75">
      <c r="A34" t="s">
        <v>49</v>
      </c>
      <c s="34" t="s">
        <v>80</v>
      </c>
      <c s="34" t="s">
        <v>81</v>
      </c>
      <c s="35" t="s">
        <v>47</v>
      </c>
      <c s="6" t="s">
        <v>82</v>
      </c>
      <c s="36" t="s">
        <v>62</v>
      </c>
      <c s="37">
        <v>145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63.75">
      <c r="A35" s="35" t="s">
        <v>54</v>
      </c>
      <c r="E35" s="39" t="s">
        <v>83</v>
      </c>
    </row>
    <row r="36" spans="1:5" ht="12.75">
      <c r="A36" s="35" t="s">
        <v>56</v>
      </c>
      <c r="E36" s="40" t="s">
        <v>57</v>
      </c>
    </row>
    <row r="37" spans="1:5" ht="12.75">
      <c r="A37" t="s">
        <v>58</v>
      </c>
      <c r="E37" s="39" t="s">
        <v>57</v>
      </c>
    </row>
    <row r="38" spans="1:16" ht="25.5">
      <c r="A38" t="s">
        <v>49</v>
      </c>
      <c s="34" t="s">
        <v>84</v>
      </c>
      <c s="34" t="s">
        <v>85</v>
      </c>
      <c s="35" t="s">
        <v>47</v>
      </c>
      <c s="6" t="s">
        <v>86</v>
      </c>
      <c s="36" t="s">
        <v>87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51">
      <c r="A39" s="35" t="s">
        <v>54</v>
      </c>
      <c r="E39" s="39" t="s">
        <v>88</v>
      </c>
    </row>
    <row r="40" spans="1:5" ht="12.75">
      <c r="A40" s="35" t="s">
        <v>56</v>
      </c>
      <c r="E40" s="40" t="s">
        <v>57</v>
      </c>
    </row>
    <row r="41" spans="1:5" ht="12.75">
      <c r="A41" t="s">
        <v>58</v>
      </c>
      <c r="E41" s="39" t="s">
        <v>57</v>
      </c>
    </row>
    <row r="42" spans="1:16" ht="12.75">
      <c r="A42" t="s">
        <v>49</v>
      </c>
      <c s="34" t="s">
        <v>89</v>
      </c>
      <c s="34" t="s">
        <v>90</v>
      </c>
      <c s="35" t="s">
        <v>47</v>
      </c>
      <c s="6" t="s">
        <v>91</v>
      </c>
      <c s="36" t="s">
        <v>62</v>
      </c>
      <c s="37">
        <v>45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51">
      <c r="A43" s="35" t="s">
        <v>54</v>
      </c>
      <c r="E43" s="39" t="s">
        <v>92</v>
      </c>
    </row>
    <row r="44" spans="1:5" ht="12.75">
      <c r="A44" s="35" t="s">
        <v>56</v>
      </c>
      <c r="E44" s="40" t="s">
        <v>57</v>
      </c>
    </row>
    <row r="45" spans="1:5" ht="12.75">
      <c r="A45" t="s">
        <v>58</v>
      </c>
      <c r="E45" s="39" t="s">
        <v>93</v>
      </c>
    </row>
    <row r="46" spans="1:16" ht="12.75">
      <c r="A46" t="s">
        <v>49</v>
      </c>
      <c s="34" t="s">
        <v>94</v>
      </c>
      <c s="34" t="s">
        <v>95</v>
      </c>
      <c s="35" t="s">
        <v>47</v>
      </c>
      <c s="6" t="s">
        <v>96</v>
      </c>
      <c s="36" t="s">
        <v>97</v>
      </c>
      <c s="37">
        <v>1.015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51">
      <c r="A47" s="35" t="s">
        <v>54</v>
      </c>
      <c r="E47" s="39" t="s">
        <v>98</v>
      </c>
    </row>
    <row r="48" spans="1:5" ht="12.75">
      <c r="A48" s="35" t="s">
        <v>56</v>
      </c>
      <c r="E48" s="40" t="s">
        <v>57</v>
      </c>
    </row>
    <row r="49" spans="1:5" ht="12.75">
      <c r="A49" t="s">
        <v>58</v>
      </c>
      <c r="E49" s="39" t="s">
        <v>99</v>
      </c>
    </row>
    <row r="50" spans="1:16" ht="12.7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97</v>
      </c>
      <c s="37">
        <v>1.015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65.75">
      <c r="A51" s="35" t="s">
        <v>54</v>
      </c>
      <c r="E51" s="39" t="s">
        <v>103</v>
      </c>
    </row>
    <row r="52" spans="1:5" ht="12.75">
      <c r="A52" s="35" t="s">
        <v>56</v>
      </c>
      <c r="E52" s="40" t="s">
        <v>57</v>
      </c>
    </row>
    <row r="53" spans="1:5" ht="12.75">
      <c r="A53" t="s">
        <v>58</v>
      </c>
      <c r="E53" s="39" t="s">
        <v>99</v>
      </c>
    </row>
    <row r="54" spans="1:16" ht="25.5">
      <c r="A54" t="s">
        <v>49</v>
      </c>
      <c s="34" t="s">
        <v>104</v>
      </c>
      <c s="34" t="s">
        <v>105</v>
      </c>
      <c s="35" t="s">
        <v>47</v>
      </c>
      <c s="6" t="s">
        <v>106</v>
      </c>
      <c s="36" t="s">
        <v>87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76.5">
      <c r="A55" s="35" t="s">
        <v>54</v>
      </c>
      <c r="E55" s="39" t="s">
        <v>107</v>
      </c>
    </row>
    <row r="56" spans="1:5" ht="12.75">
      <c r="A56" s="35" t="s">
        <v>56</v>
      </c>
      <c r="E56" s="40" t="s">
        <v>57</v>
      </c>
    </row>
    <row r="57" spans="1:5" ht="12.75">
      <c r="A57" t="s">
        <v>58</v>
      </c>
      <c r="E57" s="39" t="s">
        <v>108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97</v>
      </c>
      <c s="37">
        <v>3.32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51">
      <c r="A59" s="35" t="s">
        <v>54</v>
      </c>
      <c r="E59" s="39" t="s">
        <v>112</v>
      </c>
    </row>
    <row r="60" spans="1:5" ht="12.75">
      <c r="A60" s="35" t="s">
        <v>56</v>
      </c>
      <c r="E60" s="40" t="s">
        <v>57</v>
      </c>
    </row>
    <row r="61" spans="1:5" ht="12.75">
      <c r="A61" t="s">
        <v>58</v>
      </c>
      <c r="E61" s="39" t="s">
        <v>108</v>
      </c>
    </row>
    <row r="62" spans="1:16" ht="12.75">
      <c r="A62" t="s">
        <v>49</v>
      </c>
      <c s="34" t="s">
        <v>113</v>
      </c>
      <c s="34" t="s">
        <v>114</v>
      </c>
      <c s="35" t="s">
        <v>47</v>
      </c>
      <c s="6" t="s">
        <v>115</v>
      </c>
      <c s="36" t="s">
        <v>97</v>
      </c>
      <c s="37">
        <v>3.32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65.75">
      <c r="A63" s="35" t="s">
        <v>54</v>
      </c>
      <c r="E63" s="39" t="s">
        <v>116</v>
      </c>
    </row>
    <row r="64" spans="1:5" ht="12.75">
      <c r="A64" s="35" t="s">
        <v>56</v>
      </c>
      <c r="E64" s="40" t="s">
        <v>57</v>
      </c>
    </row>
    <row r="65" spans="1:5" ht="12.75">
      <c r="A65" t="s">
        <v>58</v>
      </c>
      <c r="E65" s="39" t="s">
        <v>57</v>
      </c>
    </row>
    <row r="66" spans="1:16" ht="25.5">
      <c r="A66" t="s">
        <v>49</v>
      </c>
      <c s="34" t="s">
        <v>117</v>
      </c>
      <c s="34" t="s">
        <v>118</v>
      </c>
      <c s="35" t="s">
        <v>47</v>
      </c>
      <c s="6" t="s">
        <v>119</v>
      </c>
      <c s="36" t="s">
        <v>87</v>
      </c>
      <c s="37">
        <v>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76.5">
      <c r="A67" s="35" t="s">
        <v>54</v>
      </c>
      <c r="E67" s="39" t="s">
        <v>120</v>
      </c>
    </row>
    <row r="68" spans="1:5" ht="12.75">
      <c r="A68" s="35" t="s">
        <v>56</v>
      </c>
      <c r="E68" s="40" t="s">
        <v>57</v>
      </c>
    </row>
    <row r="69" spans="1:5" ht="12.75">
      <c r="A69" t="s">
        <v>58</v>
      </c>
      <c r="E69" s="39" t="s">
        <v>57</v>
      </c>
    </row>
    <row r="70" spans="1:16" ht="12.75">
      <c r="A70" t="s">
        <v>49</v>
      </c>
      <c s="34" t="s">
        <v>121</v>
      </c>
      <c s="34" t="s">
        <v>122</v>
      </c>
      <c s="35" t="s">
        <v>47</v>
      </c>
      <c s="6" t="s">
        <v>123</v>
      </c>
      <c s="36" t="s">
        <v>87</v>
      </c>
      <c s="37">
        <v>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76.5">
      <c r="A71" s="35" t="s">
        <v>54</v>
      </c>
      <c r="E71" s="39" t="s">
        <v>124</v>
      </c>
    </row>
    <row r="72" spans="1:5" ht="12.75">
      <c r="A72" s="35" t="s">
        <v>56</v>
      </c>
      <c r="E72" s="40" t="s">
        <v>57</v>
      </c>
    </row>
    <row r="73" spans="1:5" ht="12.75">
      <c r="A73" t="s">
        <v>58</v>
      </c>
      <c r="E73" s="39" t="s">
        <v>57</v>
      </c>
    </row>
    <row r="74" spans="1:16" ht="12.75">
      <c r="A74" t="s">
        <v>49</v>
      </c>
      <c s="34" t="s">
        <v>125</v>
      </c>
      <c s="34" t="s">
        <v>126</v>
      </c>
      <c s="35" t="s">
        <v>47</v>
      </c>
      <c s="6" t="s">
        <v>127</v>
      </c>
      <c s="36" t="s">
        <v>87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40.25">
      <c r="A75" s="35" t="s">
        <v>54</v>
      </c>
      <c r="E75" s="39" t="s">
        <v>128</v>
      </c>
    </row>
    <row r="76" spans="1:5" ht="12.75">
      <c r="A76" s="35" t="s">
        <v>56</v>
      </c>
      <c r="E76" s="40" t="s">
        <v>57</v>
      </c>
    </row>
    <row r="77" spans="1:5" ht="12.75">
      <c r="A77" t="s">
        <v>58</v>
      </c>
      <c r="E77" s="39" t="s">
        <v>57</v>
      </c>
    </row>
    <row r="78" spans="1:16" ht="12.75">
      <c r="A78" t="s">
        <v>49</v>
      </c>
      <c s="34" t="s">
        <v>129</v>
      </c>
      <c s="34" t="s">
        <v>130</v>
      </c>
      <c s="35" t="s">
        <v>47</v>
      </c>
      <c s="6" t="s">
        <v>131</v>
      </c>
      <c s="36" t="s">
        <v>52</v>
      </c>
      <c s="37">
        <v>0.98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216.75">
      <c r="A79" s="35" t="s">
        <v>54</v>
      </c>
      <c r="E79" s="39" t="s">
        <v>132</v>
      </c>
    </row>
    <row r="80" spans="1:5" ht="12.75">
      <c r="A80" s="35" t="s">
        <v>56</v>
      </c>
      <c r="E80" s="40" t="s">
        <v>133</v>
      </c>
    </row>
    <row r="81" spans="1:5" ht="12.75">
      <c r="A81" t="s">
        <v>58</v>
      </c>
      <c r="E81" s="39" t="s">
        <v>134</v>
      </c>
    </row>
    <row r="82" spans="1:13" ht="12.75">
      <c r="A82" t="s">
        <v>46</v>
      </c>
      <c r="C82" s="31" t="s">
        <v>27</v>
      </c>
      <c r="E82" s="33" t="s">
        <v>135</v>
      </c>
      <c r="J82" s="32">
        <f>0</f>
      </c>
      <c s="32">
        <f>0</f>
      </c>
      <c s="32">
        <f>0+L83+L87+L91+L95+L99+L103+L107+L111+L115+L119</f>
      </c>
      <c s="32">
        <f>0+M83+M87+M91+M95+M99+M103+M107+M111+M115+M119</f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87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27</v>
      </c>
    </row>
    <row r="84" spans="1:5" ht="76.5">
      <c r="A84" s="35" t="s">
        <v>54</v>
      </c>
      <c r="E84" s="39" t="s">
        <v>139</v>
      </c>
    </row>
    <row r="85" spans="1:5" ht="12.75">
      <c r="A85" s="35" t="s">
        <v>56</v>
      </c>
      <c r="E85" s="40" t="s">
        <v>57</v>
      </c>
    </row>
    <row r="86" spans="1:5" ht="12.75">
      <c r="A86" t="s">
        <v>58</v>
      </c>
      <c r="E86" s="39" t="s">
        <v>57</v>
      </c>
    </row>
    <row r="87" spans="1:16" ht="12.75">
      <c r="A87" t="s">
        <v>49</v>
      </c>
      <c s="34" t="s">
        <v>140</v>
      </c>
      <c s="34" t="s">
        <v>141</v>
      </c>
      <c s="35" t="s">
        <v>47</v>
      </c>
      <c s="6" t="s">
        <v>142</v>
      </c>
      <c s="36" t="s">
        <v>87</v>
      </c>
      <c s="37">
        <v>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27</v>
      </c>
    </row>
    <row r="88" spans="1:5" ht="114.75">
      <c r="A88" s="35" t="s">
        <v>54</v>
      </c>
      <c r="E88" s="39" t="s">
        <v>143</v>
      </c>
    </row>
    <row r="89" spans="1:5" ht="12.75">
      <c r="A89" s="35" t="s">
        <v>56</v>
      </c>
      <c r="E89" s="40" t="s">
        <v>57</v>
      </c>
    </row>
    <row r="90" spans="1:5" ht="12.75">
      <c r="A90" t="s">
        <v>58</v>
      </c>
      <c r="E90" s="39" t="s">
        <v>57</v>
      </c>
    </row>
    <row r="91" spans="1:16" ht="12.75">
      <c r="A91" t="s">
        <v>49</v>
      </c>
      <c s="34" t="s">
        <v>144</v>
      </c>
      <c s="34" t="s">
        <v>145</v>
      </c>
      <c s="35" t="s">
        <v>47</v>
      </c>
      <c s="6" t="s">
        <v>146</v>
      </c>
      <c s="36" t="s">
        <v>87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76.5">
      <c r="A92" s="35" t="s">
        <v>54</v>
      </c>
      <c r="E92" s="39" t="s">
        <v>147</v>
      </c>
    </row>
    <row r="93" spans="1:5" ht="12.75">
      <c r="A93" s="35" t="s">
        <v>56</v>
      </c>
      <c r="E93" s="40" t="s">
        <v>57</v>
      </c>
    </row>
    <row r="94" spans="1:5" ht="12.75">
      <c r="A94" t="s">
        <v>58</v>
      </c>
      <c r="E94" s="39" t="s">
        <v>57</v>
      </c>
    </row>
    <row r="95" spans="1:16" ht="12.75">
      <c r="A95" t="s">
        <v>49</v>
      </c>
      <c s="34" t="s">
        <v>148</v>
      </c>
      <c s="34" t="s">
        <v>149</v>
      </c>
      <c s="35" t="s">
        <v>47</v>
      </c>
      <c s="6" t="s">
        <v>150</v>
      </c>
      <c s="36" t="s">
        <v>87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89.25">
      <c r="A96" s="35" t="s">
        <v>54</v>
      </c>
      <c r="E96" s="39" t="s">
        <v>151</v>
      </c>
    </row>
    <row r="97" spans="1:5" ht="12.75">
      <c r="A97" s="35" t="s">
        <v>56</v>
      </c>
      <c r="E97" s="40" t="s">
        <v>57</v>
      </c>
    </row>
    <row r="98" spans="1:5" ht="12.75">
      <c r="A98" t="s">
        <v>58</v>
      </c>
      <c r="E98" s="39" t="s">
        <v>57</v>
      </c>
    </row>
    <row r="99" spans="1:16" ht="12.75">
      <c r="A99" t="s">
        <v>49</v>
      </c>
      <c s="34" t="s">
        <v>152</v>
      </c>
      <c s="34" t="s">
        <v>153</v>
      </c>
      <c s="35" t="s">
        <v>47</v>
      </c>
      <c s="6" t="s">
        <v>154</v>
      </c>
      <c s="36" t="s">
        <v>87</v>
      </c>
      <c s="37">
        <v>2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27</v>
      </c>
    </row>
    <row r="100" spans="1:5" ht="76.5">
      <c r="A100" s="35" t="s">
        <v>54</v>
      </c>
      <c r="E100" s="39" t="s">
        <v>155</v>
      </c>
    </row>
    <row r="101" spans="1:5" ht="12.75">
      <c r="A101" s="35" t="s">
        <v>56</v>
      </c>
      <c r="E101" s="40" t="s">
        <v>57</v>
      </c>
    </row>
    <row r="102" spans="1:5" ht="12.75">
      <c r="A102" t="s">
        <v>58</v>
      </c>
      <c r="E102" s="39" t="s">
        <v>57</v>
      </c>
    </row>
    <row r="103" spans="1:16" ht="12.75">
      <c r="A103" t="s">
        <v>49</v>
      </c>
      <c s="34" t="s">
        <v>156</v>
      </c>
      <c s="34" t="s">
        <v>157</v>
      </c>
      <c s="35" t="s">
        <v>47</v>
      </c>
      <c s="6" t="s">
        <v>158</v>
      </c>
      <c s="36" t="s">
        <v>87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76.5">
      <c r="A104" s="35" t="s">
        <v>54</v>
      </c>
      <c r="E104" s="39" t="s">
        <v>159</v>
      </c>
    </row>
    <row r="105" spans="1:5" ht="12.75">
      <c r="A105" s="35" t="s">
        <v>56</v>
      </c>
      <c r="E105" s="40" t="s">
        <v>57</v>
      </c>
    </row>
    <row r="106" spans="1:5" ht="12.75">
      <c r="A106" t="s">
        <v>58</v>
      </c>
      <c r="E106" s="39" t="s">
        <v>57</v>
      </c>
    </row>
    <row r="107" spans="1:16" ht="12.75">
      <c r="A107" t="s">
        <v>49</v>
      </c>
      <c s="34" t="s">
        <v>160</v>
      </c>
      <c s="34" t="s">
        <v>161</v>
      </c>
      <c s="35" t="s">
        <v>47</v>
      </c>
      <c s="6" t="s">
        <v>162</v>
      </c>
      <c s="36" t="s">
        <v>163</v>
      </c>
      <c s="37">
        <v>40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76.5">
      <c r="A108" s="35" t="s">
        <v>54</v>
      </c>
      <c r="E108" s="39" t="s">
        <v>164</v>
      </c>
    </row>
    <row r="109" spans="1:5" ht="12.75">
      <c r="A109" s="35" t="s">
        <v>56</v>
      </c>
      <c r="E109" s="40" t="s">
        <v>57</v>
      </c>
    </row>
    <row r="110" spans="1:5" ht="12.75">
      <c r="A110" t="s">
        <v>58</v>
      </c>
      <c r="E110" s="39" t="s">
        <v>57</v>
      </c>
    </row>
    <row r="111" spans="1:16" ht="12.75">
      <c r="A111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87</v>
      </c>
      <c s="37">
        <v>2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53</v>
      </c>
      <c>
        <f>(M111*21)/100</f>
      </c>
      <c t="s">
        <v>27</v>
      </c>
    </row>
    <row r="112" spans="1:5" ht="76.5">
      <c r="A112" s="35" t="s">
        <v>54</v>
      </c>
      <c r="E112" s="39" t="s">
        <v>168</v>
      </c>
    </row>
    <row r="113" spans="1:5" ht="12.75">
      <c r="A113" s="35" t="s">
        <v>56</v>
      </c>
      <c r="E113" s="40" t="s">
        <v>57</v>
      </c>
    </row>
    <row r="114" spans="1:5" ht="12.75">
      <c r="A114" t="s">
        <v>58</v>
      </c>
      <c r="E114" s="39" t="s">
        <v>57</v>
      </c>
    </row>
    <row r="115" spans="1:16" ht="12.75">
      <c r="A115" t="s">
        <v>49</v>
      </c>
      <c s="34" t="s">
        <v>169</v>
      </c>
      <c s="34" t="s">
        <v>170</v>
      </c>
      <c s="35" t="s">
        <v>47</v>
      </c>
      <c s="6" t="s">
        <v>171</v>
      </c>
      <c s="36" t="s">
        <v>87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63.75">
      <c r="A116" s="35" t="s">
        <v>54</v>
      </c>
      <c r="E116" s="39" t="s">
        <v>172</v>
      </c>
    </row>
    <row r="117" spans="1:5" ht="12.75">
      <c r="A117" s="35" t="s">
        <v>56</v>
      </c>
      <c r="E117" s="40" t="s">
        <v>57</v>
      </c>
    </row>
    <row r="118" spans="1:5" ht="12.75">
      <c r="A118" t="s">
        <v>58</v>
      </c>
      <c r="E118" s="39" t="s">
        <v>57</v>
      </c>
    </row>
    <row r="119" spans="1:16" ht="12.75">
      <c r="A119" t="s">
        <v>49</v>
      </c>
      <c s="34" t="s">
        <v>173</v>
      </c>
      <c s="34" t="s">
        <v>174</v>
      </c>
      <c s="35" t="s">
        <v>47</v>
      </c>
      <c s="6" t="s">
        <v>175</v>
      </c>
      <c s="36" t="s">
        <v>87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02">
      <c r="A120" s="35" t="s">
        <v>54</v>
      </c>
      <c r="E120" s="39" t="s">
        <v>176</v>
      </c>
    </row>
    <row r="121" spans="1:5" ht="12.75">
      <c r="A121" s="35" t="s">
        <v>56</v>
      </c>
      <c r="E121" s="40" t="s">
        <v>57</v>
      </c>
    </row>
    <row r="122" spans="1:5" ht="12.75">
      <c r="A122" t="s">
        <v>58</v>
      </c>
      <c r="E122" s="39" t="s">
        <v>57</v>
      </c>
    </row>
    <row r="123" spans="1:13" ht="12.75">
      <c r="A123" t="s">
        <v>46</v>
      </c>
      <c r="C123" s="31" t="s">
        <v>26</v>
      </c>
      <c r="E123" s="33" t="s">
        <v>177</v>
      </c>
      <c r="J123" s="32">
        <f>0</f>
      </c>
      <c s="32">
        <f>0</f>
      </c>
      <c s="32">
        <f>0+L124+L128+L132</f>
      </c>
      <c s="32">
        <f>0+M124+M128+M132</f>
      </c>
    </row>
    <row r="124" spans="1:16" ht="25.5">
      <c r="A124" t="s">
        <v>49</v>
      </c>
      <c s="34" t="s">
        <v>178</v>
      </c>
      <c s="34" t="s">
        <v>179</v>
      </c>
      <c s="35" t="s">
        <v>47</v>
      </c>
      <c s="6" t="s">
        <v>180</v>
      </c>
      <c s="36" t="s">
        <v>87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181</v>
      </c>
    </row>
    <row r="126" spans="1:5" ht="12.75">
      <c r="A126" s="35" t="s">
        <v>56</v>
      </c>
      <c r="E126" s="40" t="s">
        <v>57</v>
      </c>
    </row>
    <row r="127" spans="1:5" ht="12.75">
      <c r="A127" t="s">
        <v>58</v>
      </c>
      <c r="E127" s="39" t="s">
        <v>57</v>
      </c>
    </row>
    <row r="128" spans="1:16" ht="25.5">
      <c r="A128" t="s">
        <v>49</v>
      </c>
      <c s="34" t="s">
        <v>182</v>
      </c>
      <c s="34" t="s">
        <v>183</v>
      </c>
      <c s="35" t="s">
        <v>47</v>
      </c>
      <c s="6" t="s">
        <v>184</v>
      </c>
      <c s="36" t="s">
        <v>87</v>
      </c>
      <c s="37">
        <v>0.5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89.25">
      <c r="A129" s="35" t="s">
        <v>54</v>
      </c>
      <c r="E129" s="39" t="s">
        <v>185</v>
      </c>
    </row>
    <row r="130" spans="1:5" ht="12.75">
      <c r="A130" s="35" t="s">
        <v>56</v>
      </c>
      <c r="E130" s="40" t="s">
        <v>186</v>
      </c>
    </row>
    <row r="131" spans="1:5" ht="12.75">
      <c r="A131" t="s">
        <v>58</v>
      </c>
      <c r="E131" s="39" t="s">
        <v>57</v>
      </c>
    </row>
    <row r="132" spans="1:16" ht="25.5">
      <c r="A132" t="s">
        <v>49</v>
      </c>
      <c s="34" t="s">
        <v>187</v>
      </c>
      <c s="34" t="s">
        <v>188</v>
      </c>
      <c s="35" t="s">
        <v>47</v>
      </c>
      <c s="6" t="s">
        <v>189</v>
      </c>
      <c s="36" t="s">
        <v>87</v>
      </c>
      <c s="37">
        <v>0.5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14.75">
      <c r="A133" s="35" t="s">
        <v>54</v>
      </c>
      <c r="E133" s="39" t="s">
        <v>190</v>
      </c>
    </row>
    <row r="134" spans="1:5" ht="12.75">
      <c r="A134" s="35" t="s">
        <v>56</v>
      </c>
      <c r="E134" s="40" t="s">
        <v>186</v>
      </c>
    </row>
    <row r="135" spans="1:5" ht="12.75">
      <c r="A135" t="s">
        <v>58</v>
      </c>
      <c r="E135" s="39" t="s">
        <v>57</v>
      </c>
    </row>
    <row r="136" spans="1:13" ht="12.75">
      <c r="A136" t="s">
        <v>46</v>
      </c>
      <c r="C136" s="31" t="s">
        <v>67</v>
      </c>
      <c r="E136" s="33" t="s">
        <v>191</v>
      </c>
      <c r="J136" s="32">
        <f>0</f>
      </c>
      <c s="32">
        <f>0</f>
      </c>
      <c s="32">
        <f>0+L137+L141+L145+L149+L153+L157</f>
      </c>
      <c s="32">
        <f>0+M137+M141+M145+M149+M153+M157</f>
      </c>
    </row>
    <row r="137" spans="1:16" ht="25.5">
      <c r="A137" t="s">
        <v>49</v>
      </c>
      <c s="34" t="s">
        <v>192</v>
      </c>
      <c s="34" t="s">
        <v>193</v>
      </c>
      <c s="35" t="s">
        <v>47</v>
      </c>
      <c s="6" t="s">
        <v>194</v>
      </c>
      <c s="36" t="s">
        <v>87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53</v>
      </c>
      <c>
        <f>(M137*21)/100</f>
      </c>
      <c t="s">
        <v>27</v>
      </c>
    </row>
    <row r="138" spans="1:5" ht="76.5">
      <c r="A138" s="35" t="s">
        <v>54</v>
      </c>
      <c r="E138" s="39" t="s">
        <v>195</v>
      </c>
    </row>
    <row r="139" spans="1:5" ht="12.75">
      <c r="A139" s="35" t="s">
        <v>56</v>
      </c>
      <c r="E139" s="40" t="s">
        <v>57</v>
      </c>
    </row>
    <row r="140" spans="1:5" ht="12.75">
      <c r="A140" t="s">
        <v>58</v>
      </c>
      <c r="E140" s="39" t="s">
        <v>57</v>
      </c>
    </row>
    <row r="141" spans="1:16" ht="12.75">
      <c r="A141" t="s">
        <v>49</v>
      </c>
      <c s="34" t="s">
        <v>196</v>
      </c>
      <c s="34" t="s">
        <v>197</v>
      </c>
      <c s="35" t="s">
        <v>47</v>
      </c>
      <c s="6" t="s">
        <v>198</v>
      </c>
      <c s="36" t="s">
        <v>87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53</v>
      </c>
      <c>
        <f>(M141*21)/100</f>
      </c>
      <c t="s">
        <v>27</v>
      </c>
    </row>
    <row r="142" spans="1:5" ht="51">
      <c r="A142" s="35" t="s">
        <v>54</v>
      </c>
      <c r="E142" s="39" t="s">
        <v>199</v>
      </c>
    </row>
    <row r="143" spans="1:5" ht="12.75">
      <c r="A143" s="35" t="s">
        <v>56</v>
      </c>
      <c r="E143" s="40" t="s">
        <v>57</v>
      </c>
    </row>
    <row r="144" spans="1:5" ht="12.75">
      <c r="A144" t="s">
        <v>58</v>
      </c>
      <c r="E144" s="39" t="s">
        <v>57</v>
      </c>
    </row>
    <row r="145" spans="1:16" ht="12.75">
      <c r="A145" t="s">
        <v>49</v>
      </c>
      <c s="34" t="s">
        <v>200</v>
      </c>
      <c s="34" t="s">
        <v>201</v>
      </c>
      <c s="35" t="s">
        <v>47</v>
      </c>
      <c s="6" t="s">
        <v>202</v>
      </c>
      <c s="36" t="s">
        <v>87</v>
      </c>
      <c s="37">
        <v>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53</v>
      </c>
      <c>
        <f>(M145*21)/100</f>
      </c>
      <c t="s">
        <v>27</v>
      </c>
    </row>
    <row r="146" spans="1:5" ht="51">
      <c r="A146" s="35" t="s">
        <v>54</v>
      </c>
      <c r="E146" s="39" t="s">
        <v>203</v>
      </c>
    </row>
    <row r="147" spans="1:5" ht="12.75">
      <c r="A147" s="35" t="s">
        <v>56</v>
      </c>
      <c r="E147" s="40" t="s">
        <v>57</v>
      </c>
    </row>
    <row r="148" spans="1:5" ht="12.75">
      <c r="A148" t="s">
        <v>58</v>
      </c>
      <c r="E148" s="39" t="s">
        <v>57</v>
      </c>
    </row>
    <row r="149" spans="1:16" ht="12.75">
      <c r="A149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87</v>
      </c>
      <c s="37">
        <v>2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53</v>
      </c>
      <c>
        <f>(M149*21)/100</f>
      </c>
      <c t="s">
        <v>27</v>
      </c>
    </row>
    <row r="150" spans="1:5" ht="51">
      <c r="A150" s="35" t="s">
        <v>54</v>
      </c>
      <c r="E150" s="39" t="s">
        <v>207</v>
      </c>
    </row>
    <row r="151" spans="1:5" ht="12.75">
      <c r="A151" s="35" t="s">
        <v>56</v>
      </c>
      <c r="E151" s="40" t="s">
        <v>57</v>
      </c>
    </row>
    <row r="152" spans="1:5" ht="12.75">
      <c r="A152" t="s">
        <v>58</v>
      </c>
      <c r="E152" s="39" t="s">
        <v>57</v>
      </c>
    </row>
    <row r="153" spans="1:16" ht="25.5">
      <c r="A153" t="s">
        <v>49</v>
      </c>
      <c s="34" t="s">
        <v>208</v>
      </c>
      <c s="34" t="s">
        <v>209</v>
      </c>
      <c s="35" t="s">
        <v>47</v>
      </c>
      <c s="6" t="s">
        <v>210</v>
      </c>
      <c s="36" t="s">
        <v>87</v>
      </c>
      <c s="37">
        <v>1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53</v>
      </c>
      <c>
        <f>(M153*21)/100</f>
      </c>
      <c t="s">
        <v>27</v>
      </c>
    </row>
    <row r="154" spans="1:5" ht="76.5">
      <c r="A154" s="35" t="s">
        <v>54</v>
      </c>
      <c r="E154" s="39" t="s">
        <v>211</v>
      </c>
    </row>
    <row r="155" spans="1:5" ht="12.75">
      <c r="A155" s="35" t="s">
        <v>56</v>
      </c>
      <c r="E155" s="40" t="s">
        <v>57</v>
      </c>
    </row>
    <row r="156" spans="1:5" ht="12.75">
      <c r="A156" t="s">
        <v>58</v>
      </c>
      <c r="E156" s="39" t="s">
        <v>57</v>
      </c>
    </row>
    <row r="157" spans="1:16" ht="12.75">
      <c r="A157" t="s">
        <v>49</v>
      </c>
      <c s="34" t="s">
        <v>212</v>
      </c>
      <c s="34" t="s">
        <v>213</v>
      </c>
      <c s="35" t="s">
        <v>57</v>
      </c>
      <c s="6" t="s">
        <v>214</v>
      </c>
      <c s="36" t="s">
        <v>215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216</v>
      </c>
      <c>
        <f>(M157*21)/100</f>
      </c>
      <c t="s">
        <v>27</v>
      </c>
    </row>
    <row r="158" spans="1:5" ht="12.75">
      <c r="A158" s="35" t="s">
        <v>54</v>
      </c>
      <c r="E158" s="39" t="s">
        <v>217</v>
      </c>
    </row>
    <row r="159" spans="1:5" ht="12.75">
      <c r="A159" s="35" t="s">
        <v>56</v>
      </c>
      <c r="E159" s="40" t="s">
        <v>218</v>
      </c>
    </row>
    <row r="160" spans="1:5" ht="25.5">
      <c r="A160" t="s">
        <v>58</v>
      </c>
      <c r="E160" s="39" t="s">
        <v>219</v>
      </c>
    </row>
    <row r="161" spans="1:13" ht="12.75">
      <c r="A161" t="s">
        <v>46</v>
      </c>
      <c r="C161" s="31" t="s">
        <v>71</v>
      </c>
      <c r="E161" s="33" t="s">
        <v>220</v>
      </c>
      <c r="J161" s="32">
        <f>0</f>
      </c>
      <c s="32">
        <f>0</f>
      </c>
      <c s="32">
        <f>0+L162+L166+L170</f>
      </c>
      <c s="32">
        <f>0+M162+M166+M170</f>
      </c>
    </row>
    <row r="162" spans="1:16" ht="12.75">
      <c r="A162" t="s">
        <v>49</v>
      </c>
      <c s="34" t="s">
        <v>221</v>
      </c>
      <c s="34" t="s">
        <v>222</v>
      </c>
      <c s="35" t="s">
        <v>57</v>
      </c>
      <c s="6" t="s">
        <v>223</v>
      </c>
      <c s="36" t="s">
        <v>224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225</v>
      </c>
      <c>
        <f>(M162*21)/100</f>
      </c>
      <c t="s">
        <v>27</v>
      </c>
    </row>
    <row r="163" spans="1:5" ht="12.75">
      <c r="A163" s="35" t="s">
        <v>54</v>
      </c>
      <c r="E163" s="39" t="s">
        <v>57</v>
      </c>
    </row>
    <row r="164" spans="1:5" ht="12.75">
      <c r="A164" s="35" t="s">
        <v>56</v>
      </c>
      <c r="E164" s="40" t="s">
        <v>57</v>
      </c>
    </row>
    <row r="165" spans="1:5" ht="140.25">
      <c r="A165" t="s">
        <v>58</v>
      </c>
      <c r="E165" s="39" t="s">
        <v>226</v>
      </c>
    </row>
    <row r="166" spans="1:16" ht="25.5">
      <c r="A166" t="s">
        <v>49</v>
      </c>
      <c s="34" t="s">
        <v>227</v>
      </c>
      <c s="34" t="s">
        <v>228</v>
      </c>
      <c s="35" t="s">
        <v>57</v>
      </c>
      <c s="6" t="s">
        <v>229</v>
      </c>
      <c s="36" t="s">
        <v>224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225</v>
      </c>
      <c>
        <f>(M166*21)/100</f>
      </c>
      <c t="s">
        <v>27</v>
      </c>
    </row>
    <row r="167" spans="1:5" ht="12.75">
      <c r="A167" s="35" t="s">
        <v>54</v>
      </c>
      <c r="E167" s="39" t="s">
        <v>57</v>
      </c>
    </row>
    <row r="168" spans="1:5" ht="12.75">
      <c r="A168" s="35" t="s">
        <v>56</v>
      </c>
      <c r="E168" s="40" t="s">
        <v>57</v>
      </c>
    </row>
    <row r="169" spans="1:5" ht="140.25">
      <c r="A169" t="s">
        <v>58</v>
      </c>
      <c r="E169" s="39" t="s">
        <v>230</v>
      </c>
    </row>
    <row r="170" spans="1:16" ht="25.5">
      <c r="A170" t="s">
        <v>49</v>
      </c>
      <c s="34" t="s">
        <v>231</v>
      </c>
      <c s="34" t="s">
        <v>232</v>
      </c>
      <c s="35" t="s">
        <v>57</v>
      </c>
      <c s="6" t="s">
        <v>233</v>
      </c>
      <c s="36" t="s">
        <v>224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225</v>
      </c>
      <c>
        <f>(M170*21)/100</f>
      </c>
      <c t="s">
        <v>27</v>
      </c>
    </row>
    <row r="171" spans="1:5" ht="12.75">
      <c r="A171" s="35" t="s">
        <v>54</v>
      </c>
      <c r="E171" s="39" t="s">
        <v>57</v>
      </c>
    </row>
    <row r="172" spans="1:5" ht="12.75">
      <c r="A172" s="35" t="s">
        <v>56</v>
      </c>
      <c r="E172" s="40" t="s">
        <v>57</v>
      </c>
    </row>
    <row r="173" spans="1:5" ht="153">
      <c r="A173" t="s">
        <v>58</v>
      </c>
      <c r="E173" s="39" t="s">
        <v>234</v>
      </c>
    </row>
    <row r="174" spans="1:13" ht="12.75">
      <c r="A174" t="s">
        <v>46</v>
      </c>
      <c r="C174" s="31" t="s">
        <v>75</v>
      </c>
      <c r="E174" s="33" t="s">
        <v>235</v>
      </c>
      <c r="J174" s="32">
        <f>0</f>
      </c>
      <c s="32">
        <f>0</f>
      </c>
      <c s="32">
        <f>0+L175+L179+L183</f>
      </c>
      <c s="32">
        <f>0+M175+M179+M183</f>
      </c>
    </row>
    <row r="175" spans="1:16" ht="12.75">
      <c r="A175" t="s">
        <v>49</v>
      </c>
      <c s="34" t="s">
        <v>236</v>
      </c>
      <c s="34" t="s">
        <v>237</v>
      </c>
      <c s="35" t="s">
        <v>57</v>
      </c>
      <c s="6" t="s">
        <v>238</v>
      </c>
      <c s="36" t="s">
        <v>224</v>
      </c>
      <c s="37">
        <v>1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225</v>
      </c>
      <c>
        <f>(M175*21)/100</f>
      </c>
      <c t="s">
        <v>27</v>
      </c>
    </row>
    <row r="176" spans="1:5" ht="12.75">
      <c r="A176" s="35" t="s">
        <v>54</v>
      </c>
      <c r="E176" s="39" t="s">
        <v>57</v>
      </c>
    </row>
    <row r="177" spans="1:5" ht="12.75">
      <c r="A177" s="35" t="s">
        <v>56</v>
      </c>
      <c r="E177" s="40" t="s">
        <v>57</v>
      </c>
    </row>
    <row r="178" spans="1:5" ht="127.5">
      <c r="A178" t="s">
        <v>58</v>
      </c>
      <c r="E178" s="39" t="s">
        <v>239</v>
      </c>
    </row>
    <row r="179" spans="1:16" ht="12.75">
      <c r="A179" t="s">
        <v>49</v>
      </c>
      <c s="34" t="s">
        <v>240</v>
      </c>
      <c s="34" t="s">
        <v>241</v>
      </c>
      <c s="35" t="s">
        <v>57</v>
      </c>
      <c s="6" t="s">
        <v>242</v>
      </c>
      <c s="36" t="s">
        <v>224</v>
      </c>
      <c s="37">
        <v>1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225</v>
      </c>
      <c>
        <f>(M179*21)/100</f>
      </c>
      <c t="s">
        <v>27</v>
      </c>
    </row>
    <row r="180" spans="1:5" ht="12.75">
      <c r="A180" s="35" t="s">
        <v>54</v>
      </c>
      <c r="E180" s="39" t="s">
        <v>57</v>
      </c>
    </row>
    <row r="181" spans="1:5" ht="12.75">
      <c r="A181" s="35" t="s">
        <v>56</v>
      </c>
      <c r="E181" s="40" t="s">
        <v>57</v>
      </c>
    </row>
    <row r="182" spans="1:5" ht="114.75">
      <c r="A182" t="s">
        <v>58</v>
      </c>
      <c r="E182" s="39" t="s">
        <v>243</v>
      </c>
    </row>
    <row r="183" spans="1:16" ht="12.75">
      <c r="A183" t="s">
        <v>49</v>
      </c>
      <c s="34" t="s">
        <v>244</v>
      </c>
      <c s="34" t="s">
        <v>245</v>
      </c>
      <c s="35" t="s">
        <v>57</v>
      </c>
      <c s="6" t="s">
        <v>246</v>
      </c>
      <c s="36" t="s">
        <v>224</v>
      </c>
      <c s="37">
        <v>1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225</v>
      </c>
      <c>
        <f>(M183*21)/100</f>
      </c>
      <c t="s">
        <v>27</v>
      </c>
    </row>
    <row r="184" spans="1:5" ht="12.75">
      <c r="A184" s="35" t="s">
        <v>54</v>
      </c>
      <c r="E184" s="39" t="s">
        <v>57</v>
      </c>
    </row>
    <row r="185" spans="1:5" ht="12.75">
      <c r="A185" s="35" t="s">
        <v>56</v>
      </c>
      <c r="E185" s="40" t="s">
        <v>57</v>
      </c>
    </row>
    <row r="186" spans="1:5" ht="114.75">
      <c r="A186" t="s">
        <v>58</v>
      </c>
      <c r="E186" s="39" t="s">
        <v>247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248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248</v>
      </c>
      <c r="E4" s="26" t="s">
        <v>249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251</v>
      </c>
      <c r="E8" s="30" t="s">
        <v>249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252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253</v>
      </c>
      <c s="35" t="s">
        <v>57</v>
      </c>
      <c s="6" t="s">
        <v>254</v>
      </c>
      <c s="36" t="s">
        <v>215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216</v>
      </c>
      <c>
        <f>(M10*21)/100</f>
      </c>
      <c t="s">
        <v>27</v>
      </c>
    </row>
    <row r="11" spans="1:5" ht="12.75">
      <c r="A11" s="35" t="s">
        <v>54</v>
      </c>
      <c r="E11" s="39" t="s">
        <v>255</v>
      </c>
    </row>
    <row r="12" spans="1:5" ht="12.75">
      <c r="A12" s="35" t="s">
        <v>56</v>
      </c>
      <c r="E12" s="40" t="s">
        <v>218</v>
      </c>
    </row>
    <row r="13" spans="1:5" ht="89.25">
      <c r="A13" t="s">
        <v>58</v>
      </c>
      <c r="E13" s="39" t="s">
        <v>256</v>
      </c>
    </row>
    <row r="14" spans="1:16" ht="12.75">
      <c r="A14" t="s">
        <v>49</v>
      </c>
      <c s="34" t="s">
        <v>27</v>
      </c>
      <c s="34" t="s">
        <v>257</v>
      </c>
      <c s="35" t="s">
        <v>57</v>
      </c>
      <c s="6" t="s">
        <v>258</v>
      </c>
      <c s="36" t="s">
        <v>215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216</v>
      </c>
      <c>
        <f>(M14*21)/100</f>
      </c>
      <c t="s">
        <v>27</v>
      </c>
    </row>
    <row r="15" spans="1:5" ht="12.75">
      <c r="A15" s="35" t="s">
        <v>54</v>
      </c>
      <c r="E15" s="39" t="s">
        <v>259</v>
      </c>
    </row>
    <row r="16" spans="1:5" ht="12.75">
      <c r="A16" s="35" t="s">
        <v>56</v>
      </c>
      <c r="E16" s="40" t="s">
        <v>218</v>
      </c>
    </row>
    <row r="17" spans="1:5" ht="102">
      <c r="A17" t="s">
        <v>58</v>
      </c>
      <c r="E17" s="39" t="s">
        <v>260</v>
      </c>
    </row>
    <row r="18" spans="1:16" ht="12.75">
      <c r="A18" t="s">
        <v>49</v>
      </c>
      <c s="34" t="s">
        <v>26</v>
      </c>
      <c s="34" t="s">
        <v>261</v>
      </c>
      <c s="35" t="s">
        <v>57</v>
      </c>
      <c s="6" t="s">
        <v>262</v>
      </c>
      <c s="36" t="s">
        <v>215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216</v>
      </c>
      <c>
        <f>(M18*21)/100</f>
      </c>
      <c t="s">
        <v>27</v>
      </c>
    </row>
    <row r="19" spans="1:5" ht="12.75">
      <c r="A19" s="35" t="s">
        <v>54</v>
      </c>
      <c r="E19" s="39" t="s">
        <v>263</v>
      </c>
    </row>
    <row r="20" spans="1:5" ht="12.75">
      <c r="A20" s="35" t="s">
        <v>56</v>
      </c>
      <c r="E20" s="40" t="s">
        <v>218</v>
      </c>
    </row>
    <row r="21" spans="1:5" ht="38.25">
      <c r="A21" t="s">
        <v>58</v>
      </c>
      <c r="E21" s="39" t="s">
        <v>264</v>
      </c>
    </row>
    <row r="22" spans="1:13" ht="12.75">
      <c r="A22" t="s">
        <v>46</v>
      </c>
      <c r="C22" s="31" t="s">
        <v>27</v>
      </c>
      <c r="E22" s="33" t="s">
        <v>265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67</v>
      </c>
      <c s="34" t="s">
        <v>266</v>
      </c>
      <c s="35" t="s">
        <v>57</v>
      </c>
      <c s="6" t="s">
        <v>267</v>
      </c>
      <c s="36" t="s">
        <v>215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216</v>
      </c>
      <c>
        <f>(M23*21)/100</f>
      </c>
      <c t="s">
        <v>27</v>
      </c>
    </row>
    <row r="24" spans="1:5" ht="12.75">
      <c r="A24" s="35" t="s">
        <v>54</v>
      </c>
      <c r="E24" s="39" t="s">
        <v>268</v>
      </c>
    </row>
    <row r="25" spans="1:5" ht="12.75">
      <c r="A25" s="35" t="s">
        <v>56</v>
      </c>
      <c r="E25" s="40" t="s">
        <v>218</v>
      </c>
    </row>
    <row r="26" spans="1:5" ht="89.25">
      <c r="A26" t="s">
        <v>58</v>
      </c>
      <c r="E26" s="39" t="s">
        <v>269</v>
      </c>
    </row>
    <row r="27" spans="1:16" ht="12.75">
      <c r="A27" t="s">
        <v>49</v>
      </c>
      <c s="34" t="s">
        <v>71</v>
      </c>
      <c s="34" t="s">
        <v>270</v>
      </c>
      <c s="35" t="s">
        <v>57</v>
      </c>
      <c s="6" t="s">
        <v>271</v>
      </c>
      <c s="36" t="s">
        <v>215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216</v>
      </c>
      <c>
        <f>(M27*21)/100</f>
      </c>
      <c t="s">
        <v>27</v>
      </c>
    </row>
    <row r="28" spans="1:5" ht="12.75">
      <c r="A28" s="35" t="s">
        <v>54</v>
      </c>
      <c r="E28" s="39" t="s">
        <v>272</v>
      </c>
    </row>
    <row r="29" spans="1:5" ht="12.75">
      <c r="A29" s="35" t="s">
        <v>56</v>
      </c>
      <c r="E29" s="40" t="s">
        <v>218</v>
      </c>
    </row>
    <row r="30" spans="1:5" ht="76.5">
      <c r="A30" t="s">
        <v>58</v>
      </c>
      <c r="E30" s="39" t="s">
        <v>273</v>
      </c>
    </row>
    <row r="31" spans="1:16" ht="12.75">
      <c r="A31" t="s">
        <v>49</v>
      </c>
      <c s="34" t="s">
        <v>75</v>
      </c>
      <c s="34" t="s">
        <v>274</v>
      </c>
      <c s="35" t="s">
        <v>57</v>
      </c>
      <c s="6" t="s">
        <v>275</v>
      </c>
      <c s="36" t="s">
        <v>215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216</v>
      </c>
      <c>
        <f>(M31*21)/100</f>
      </c>
      <c t="s">
        <v>27</v>
      </c>
    </row>
    <row r="32" spans="1:5" ht="12.75">
      <c r="A32" s="35" t="s">
        <v>54</v>
      </c>
      <c r="E32" s="39" t="s">
        <v>276</v>
      </c>
    </row>
    <row r="33" spans="1:5" ht="12.75">
      <c r="A33" s="35" t="s">
        <v>56</v>
      </c>
      <c r="E33" s="40" t="s">
        <v>277</v>
      </c>
    </row>
    <row r="34" spans="1:5" ht="25.5">
      <c r="A34" t="s">
        <v>58</v>
      </c>
      <c r="E34" s="39" t="s">
        <v>278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279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279</v>
      </c>
      <c r="E4" s="26" t="s">
        <v>280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282</v>
      </c>
      <c r="E8" s="30" t="s">
        <v>280</v>
      </c>
      <c r="J8" s="29">
        <f>0+J9+J86+J95</f>
      </c>
      <c s="29">
        <f>0+K9+K86+K95</f>
      </c>
      <c s="29">
        <f>0+L9+L86+L95</f>
      </c>
      <c s="29">
        <f>0+M9+M86+M95</f>
      </c>
    </row>
    <row r="9" spans="1:13" ht="12.75">
      <c r="A9" t="s">
        <v>46</v>
      </c>
      <c r="C9" s="31" t="s">
        <v>71</v>
      </c>
      <c r="E9" s="33" t="s">
        <v>283</v>
      </c>
      <c r="J9" s="32">
        <f>0</f>
      </c>
      <c s="32">
        <f>0</f>
      </c>
      <c s="32">
        <f>0+L10+L14+L18+L22+L26+L30+L34+L38+L42+L46+L50+L54+L58+L62+L66+L70+L74+L78+L82</f>
      </c>
      <c s="32">
        <f>0+M10+M14+M18+M22+M26+M30+M34+M38+M42+M46+M50+M54+M58+M62+M66+M70+M74+M78+M82</f>
      </c>
    </row>
    <row r="10" spans="1:16" ht="12.75">
      <c r="A10" t="s">
        <v>49</v>
      </c>
      <c s="34" t="s">
        <v>47</v>
      </c>
      <c s="34" t="s">
        <v>284</v>
      </c>
      <c s="35" t="s">
        <v>57</v>
      </c>
      <c s="6" t="s">
        <v>285</v>
      </c>
      <c s="36" t="s">
        <v>224</v>
      </c>
      <c s="37">
        <v>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25.5">
      <c r="A11" s="35" t="s">
        <v>54</v>
      </c>
      <c r="E11" s="39" t="s">
        <v>287</v>
      </c>
    </row>
    <row r="12" spans="1:5" ht="12.75">
      <c r="A12" s="35" t="s">
        <v>56</v>
      </c>
      <c r="E12" s="40" t="s">
        <v>288</v>
      </c>
    </row>
    <row r="13" spans="1:5" ht="12.75">
      <c r="A13" t="s">
        <v>58</v>
      </c>
      <c r="E13" s="39" t="s">
        <v>289</v>
      </c>
    </row>
    <row r="14" spans="1:16" ht="25.5">
      <c r="A14" t="s">
        <v>49</v>
      </c>
      <c s="34" t="s">
        <v>27</v>
      </c>
      <c s="34" t="s">
        <v>290</v>
      </c>
      <c s="35" t="s">
        <v>57</v>
      </c>
      <c s="6" t="s">
        <v>291</v>
      </c>
      <c s="36" t="s">
        <v>62</v>
      </c>
      <c s="37">
        <v>6.615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286</v>
      </c>
      <c>
        <f>(M14*21)/100</f>
      </c>
      <c t="s">
        <v>27</v>
      </c>
    </row>
    <row r="15" spans="1:5" ht="12.75">
      <c r="A15" s="35" t="s">
        <v>54</v>
      </c>
      <c r="E15" s="39" t="s">
        <v>57</v>
      </c>
    </row>
    <row r="16" spans="1:5" ht="12.75">
      <c r="A16" s="35" t="s">
        <v>56</v>
      </c>
      <c r="E16" s="40" t="s">
        <v>292</v>
      </c>
    </row>
    <row r="17" spans="1:5" ht="12.75">
      <c r="A17" t="s">
        <v>58</v>
      </c>
      <c r="E17" s="39" t="s">
        <v>289</v>
      </c>
    </row>
    <row r="18" spans="1:16" ht="25.5">
      <c r="A18" t="s">
        <v>49</v>
      </c>
      <c s="34" t="s">
        <v>26</v>
      </c>
      <c s="34" t="s">
        <v>293</v>
      </c>
      <c s="35" t="s">
        <v>57</v>
      </c>
      <c s="6" t="s">
        <v>294</v>
      </c>
      <c s="36" t="s">
        <v>62</v>
      </c>
      <c s="37">
        <v>57.147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286</v>
      </c>
      <c>
        <f>(M18*21)/100</f>
      </c>
      <c t="s">
        <v>27</v>
      </c>
    </row>
    <row r="19" spans="1:5" ht="12.75">
      <c r="A19" s="35" t="s">
        <v>54</v>
      </c>
      <c r="E19" s="39" t="s">
        <v>57</v>
      </c>
    </row>
    <row r="20" spans="1:5" ht="12.75">
      <c r="A20" s="35" t="s">
        <v>56</v>
      </c>
      <c r="E20" s="40" t="s">
        <v>295</v>
      </c>
    </row>
    <row r="21" spans="1:5" ht="12.75">
      <c r="A21" t="s">
        <v>58</v>
      </c>
      <c r="E21" s="39" t="s">
        <v>289</v>
      </c>
    </row>
    <row r="22" spans="1:16" ht="25.5">
      <c r="A22" t="s">
        <v>49</v>
      </c>
      <c s="34" t="s">
        <v>67</v>
      </c>
      <c s="34" t="s">
        <v>296</v>
      </c>
      <c s="35" t="s">
        <v>57</v>
      </c>
      <c s="6" t="s">
        <v>297</v>
      </c>
      <c s="36" t="s">
        <v>298</v>
      </c>
      <c s="37">
        <v>2115.085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286</v>
      </c>
      <c>
        <f>(M22*21)/100</f>
      </c>
      <c t="s">
        <v>27</v>
      </c>
    </row>
    <row r="23" spans="1:5" ht="25.5">
      <c r="A23" s="35" t="s">
        <v>54</v>
      </c>
      <c r="E23" s="39" t="s">
        <v>299</v>
      </c>
    </row>
    <row r="24" spans="1:5" ht="25.5">
      <c r="A24" s="35" t="s">
        <v>56</v>
      </c>
      <c r="E24" s="40" t="s">
        <v>300</v>
      </c>
    </row>
    <row r="25" spans="1:5" ht="12.75">
      <c r="A25" t="s">
        <v>58</v>
      </c>
      <c r="E25" s="39" t="s">
        <v>289</v>
      </c>
    </row>
    <row r="26" spans="1:16" ht="12.75">
      <c r="A26" t="s">
        <v>49</v>
      </c>
      <c s="34" t="s">
        <v>71</v>
      </c>
      <c s="34" t="s">
        <v>301</v>
      </c>
      <c s="35" t="s">
        <v>57</v>
      </c>
      <c s="6" t="s">
        <v>302</v>
      </c>
      <c s="36" t="s">
        <v>52</v>
      </c>
      <c s="37">
        <v>181.02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286</v>
      </c>
      <c>
        <f>(M26*21)/100</f>
      </c>
      <c t="s">
        <v>27</v>
      </c>
    </row>
    <row r="27" spans="1:5" ht="12.75">
      <c r="A27" s="35" t="s">
        <v>54</v>
      </c>
      <c r="E27" s="39" t="s">
        <v>303</v>
      </c>
    </row>
    <row r="28" spans="1:5" ht="25.5">
      <c r="A28" s="35" t="s">
        <v>56</v>
      </c>
      <c r="E28" s="40" t="s">
        <v>304</v>
      </c>
    </row>
    <row r="29" spans="1:5" ht="12.75">
      <c r="A29" t="s">
        <v>58</v>
      </c>
      <c r="E29" s="39" t="s">
        <v>289</v>
      </c>
    </row>
    <row r="30" spans="1:16" ht="25.5">
      <c r="A30" t="s">
        <v>49</v>
      </c>
      <c s="34" t="s">
        <v>75</v>
      </c>
      <c s="34" t="s">
        <v>305</v>
      </c>
      <c s="35" t="s">
        <v>57</v>
      </c>
      <c s="6" t="s">
        <v>306</v>
      </c>
      <c s="36" t="s">
        <v>307</v>
      </c>
      <c s="37">
        <v>3620.4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286</v>
      </c>
      <c>
        <f>(M30*21)/100</f>
      </c>
      <c t="s">
        <v>27</v>
      </c>
    </row>
    <row r="31" spans="1:5" ht="12.75">
      <c r="A31" s="35" t="s">
        <v>54</v>
      </c>
      <c r="E31" s="39" t="s">
        <v>308</v>
      </c>
    </row>
    <row r="32" spans="1:5" ht="12.75">
      <c r="A32" s="35" t="s">
        <v>56</v>
      </c>
      <c r="E32" s="40" t="s">
        <v>309</v>
      </c>
    </row>
    <row r="33" spans="1:5" ht="12.75">
      <c r="A33" t="s">
        <v>58</v>
      </c>
      <c r="E33" s="39" t="s">
        <v>289</v>
      </c>
    </row>
    <row r="34" spans="1:16" ht="12.75">
      <c r="A34" t="s">
        <v>49</v>
      </c>
      <c s="34" t="s">
        <v>80</v>
      </c>
      <c s="34" t="s">
        <v>310</v>
      </c>
      <c s="35" t="s">
        <v>57</v>
      </c>
      <c s="6" t="s">
        <v>311</v>
      </c>
      <c s="36" t="s">
        <v>52</v>
      </c>
      <c s="37">
        <v>133.35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286</v>
      </c>
      <c>
        <f>(M34*21)/100</f>
      </c>
      <c t="s">
        <v>27</v>
      </c>
    </row>
    <row r="35" spans="1:5" ht="12.75">
      <c r="A35" s="35" t="s">
        <v>54</v>
      </c>
      <c r="E35" s="39" t="s">
        <v>312</v>
      </c>
    </row>
    <row r="36" spans="1:5" ht="12.75">
      <c r="A36" s="35" t="s">
        <v>56</v>
      </c>
      <c r="E36" s="40" t="s">
        <v>313</v>
      </c>
    </row>
    <row r="37" spans="1:5" ht="12.75">
      <c r="A37" t="s">
        <v>58</v>
      </c>
      <c r="E37" s="39" t="s">
        <v>289</v>
      </c>
    </row>
    <row r="38" spans="1:16" ht="12.75">
      <c r="A38" t="s">
        <v>49</v>
      </c>
      <c s="34" t="s">
        <v>84</v>
      </c>
      <c s="34" t="s">
        <v>314</v>
      </c>
      <c s="35" t="s">
        <v>57</v>
      </c>
      <c s="6" t="s">
        <v>315</v>
      </c>
      <c s="36" t="s">
        <v>52</v>
      </c>
      <c s="37">
        <v>20.05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286</v>
      </c>
      <c>
        <f>(M38*21)/100</f>
      </c>
      <c t="s">
        <v>27</v>
      </c>
    </row>
    <row r="39" spans="1:5" ht="12.75">
      <c r="A39" s="35" t="s">
        <v>54</v>
      </c>
      <c r="E39" s="39" t="s">
        <v>316</v>
      </c>
    </row>
    <row r="40" spans="1:5" ht="51">
      <c r="A40" s="35" t="s">
        <v>56</v>
      </c>
      <c r="E40" s="40" t="s">
        <v>317</v>
      </c>
    </row>
    <row r="41" spans="1:5" ht="12.75">
      <c r="A41" t="s">
        <v>58</v>
      </c>
      <c r="E41" s="39" t="s">
        <v>289</v>
      </c>
    </row>
    <row r="42" spans="1:16" ht="25.5">
      <c r="A42" t="s">
        <v>49</v>
      </c>
      <c s="34" t="s">
        <v>89</v>
      </c>
      <c s="34" t="s">
        <v>318</v>
      </c>
      <c s="35" t="s">
        <v>57</v>
      </c>
      <c s="6" t="s">
        <v>319</v>
      </c>
      <c s="36" t="s">
        <v>62</v>
      </c>
      <c s="37">
        <v>134.754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286</v>
      </c>
      <c>
        <f>(M42*21)/100</f>
      </c>
      <c t="s">
        <v>27</v>
      </c>
    </row>
    <row r="43" spans="1:5" ht="12.75">
      <c r="A43" s="35" t="s">
        <v>54</v>
      </c>
      <c r="E43" s="39" t="s">
        <v>320</v>
      </c>
    </row>
    <row r="44" spans="1:5" ht="12.75">
      <c r="A44" s="35" t="s">
        <v>56</v>
      </c>
      <c r="E44" s="40" t="s">
        <v>321</v>
      </c>
    </row>
    <row r="45" spans="1:5" ht="12.75">
      <c r="A45" t="s">
        <v>58</v>
      </c>
      <c r="E45" s="39" t="s">
        <v>289</v>
      </c>
    </row>
    <row r="46" spans="1:16" ht="25.5">
      <c r="A46" t="s">
        <v>49</v>
      </c>
      <c s="34" t="s">
        <v>94</v>
      </c>
      <c s="34" t="s">
        <v>322</v>
      </c>
      <c s="35" t="s">
        <v>57</v>
      </c>
      <c s="6" t="s">
        <v>323</v>
      </c>
      <c s="36" t="s">
        <v>62</v>
      </c>
      <c s="37">
        <v>169.904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286</v>
      </c>
      <c>
        <f>(M46*21)/100</f>
      </c>
      <c t="s">
        <v>27</v>
      </c>
    </row>
    <row r="47" spans="1:5" ht="12.75">
      <c r="A47" s="35" t="s">
        <v>54</v>
      </c>
      <c r="E47" s="39" t="s">
        <v>57</v>
      </c>
    </row>
    <row r="48" spans="1:5" ht="12.75">
      <c r="A48" s="35" t="s">
        <v>56</v>
      </c>
      <c r="E48" s="40" t="s">
        <v>324</v>
      </c>
    </row>
    <row r="49" spans="1:5" ht="12.75">
      <c r="A49" t="s">
        <v>58</v>
      </c>
      <c r="E49" s="39" t="s">
        <v>289</v>
      </c>
    </row>
    <row r="50" spans="1:16" ht="25.5">
      <c r="A50" t="s">
        <v>49</v>
      </c>
      <c s="34" t="s">
        <v>100</v>
      </c>
      <c s="34" t="s">
        <v>325</v>
      </c>
      <c s="35" t="s">
        <v>57</v>
      </c>
      <c s="6" t="s">
        <v>326</v>
      </c>
      <c s="36" t="s">
        <v>62</v>
      </c>
      <c s="37">
        <v>58.17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286</v>
      </c>
      <c>
        <f>(M50*21)/100</f>
      </c>
      <c t="s">
        <v>27</v>
      </c>
    </row>
    <row r="51" spans="1:5" ht="12.75">
      <c r="A51" s="35" t="s">
        <v>54</v>
      </c>
      <c r="E51" s="39" t="s">
        <v>57</v>
      </c>
    </row>
    <row r="52" spans="1:5" ht="12.75">
      <c r="A52" s="35" t="s">
        <v>56</v>
      </c>
      <c r="E52" s="40" t="s">
        <v>327</v>
      </c>
    </row>
    <row r="53" spans="1:5" ht="12.75">
      <c r="A53" t="s">
        <v>58</v>
      </c>
      <c r="E53" s="39" t="s">
        <v>289</v>
      </c>
    </row>
    <row r="54" spans="1:16" ht="12.75">
      <c r="A54" t="s">
        <v>49</v>
      </c>
      <c s="34" t="s">
        <v>104</v>
      </c>
      <c s="34" t="s">
        <v>328</v>
      </c>
      <c s="35" t="s">
        <v>57</v>
      </c>
      <c s="6" t="s">
        <v>329</v>
      </c>
      <c s="36" t="s">
        <v>224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286</v>
      </c>
      <c>
        <f>(M54*21)/100</f>
      </c>
      <c t="s">
        <v>27</v>
      </c>
    </row>
    <row r="55" spans="1:5" ht="12.75">
      <c r="A55" s="35" t="s">
        <v>54</v>
      </c>
      <c r="E55" s="39" t="s">
        <v>330</v>
      </c>
    </row>
    <row r="56" spans="1:5" ht="12.75">
      <c r="A56" s="35" t="s">
        <v>56</v>
      </c>
      <c r="E56" s="40" t="s">
        <v>331</v>
      </c>
    </row>
    <row r="57" spans="1:5" ht="12.75">
      <c r="A57" t="s">
        <v>58</v>
      </c>
      <c r="E57" s="39" t="s">
        <v>289</v>
      </c>
    </row>
    <row r="58" spans="1:16" ht="25.5">
      <c r="A58" t="s">
        <v>49</v>
      </c>
      <c s="34" t="s">
        <v>109</v>
      </c>
      <c s="34" t="s">
        <v>332</v>
      </c>
      <c s="35" t="s">
        <v>57</v>
      </c>
      <c s="6" t="s">
        <v>333</v>
      </c>
      <c s="36" t="s">
        <v>62</v>
      </c>
      <c s="37">
        <v>134.754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286</v>
      </c>
      <c>
        <f>(M58*21)/100</f>
      </c>
      <c t="s">
        <v>27</v>
      </c>
    </row>
    <row r="59" spans="1:5" ht="12.75">
      <c r="A59" s="35" t="s">
        <v>54</v>
      </c>
      <c r="E59" s="39" t="s">
        <v>334</v>
      </c>
    </row>
    <row r="60" spans="1:5" ht="12.75">
      <c r="A60" s="35" t="s">
        <v>56</v>
      </c>
      <c r="E60" s="40" t="s">
        <v>321</v>
      </c>
    </row>
    <row r="61" spans="1:5" ht="12.75">
      <c r="A61" t="s">
        <v>58</v>
      </c>
      <c r="E61" s="39" t="s">
        <v>289</v>
      </c>
    </row>
    <row r="62" spans="1:16" ht="25.5">
      <c r="A62" t="s">
        <v>49</v>
      </c>
      <c s="34" t="s">
        <v>113</v>
      </c>
      <c s="34" t="s">
        <v>335</v>
      </c>
      <c s="35" t="s">
        <v>57</v>
      </c>
      <c s="6" t="s">
        <v>336</v>
      </c>
      <c s="36" t="s">
        <v>62</v>
      </c>
      <c s="37">
        <v>58.17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286</v>
      </c>
      <c>
        <f>(M62*21)/100</f>
      </c>
      <c t="s">
        <v>27</v>
      </c>
    </row>
    <row r="63" spans="1:5" ht="12.75">
      <c r="A63" s="35" t="s">
        <v>54</v>
      </c>
      <c r="E63" s="39" t="s">
        <v>337</v>
      </c>
    </row>
    <row r="64" spans="1:5" ht="12.75">
      <c r="A64" s="35" t="s">
        <v>56</v>
      </c>
      <c r="E64" s="40" t="s">
        <v>338</v>
      </c>
    </row>
    <row r="65" spans="1:5" ht="12.75">
      <c r="A65" t="s">
        <v>58</v>
      </c>
      <c r="E65" s="39" t="s">
        <v>289</v>
      </c>
    </row>
    <row r="66" spans="1:16" ht="12.75">
      <c r="A66" t="s">
        <v>49</v>
      </c>
      <c s="34" t="s">
        <v>117</v>
      </c>
      <c s="34" t="s">
        <v>339</v>
      </c>
      <c s="35" t="s">
        <v>57</v>
      </c>
      <c s="6" t="s">
        <v>340</v>
      </c>
      <c s="36" t="s">
        <v>62</v>
      </c>
      <c s="37">
        <v>168.434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286</v>
      </c>
      <c>
        <f>(M66*21)/100</f>
      </c>
      <c t="s">
        <v>27</v>
      </c>
    </row>
    <row r="67" spans="1:5" ht="12.75">
      <c r="A67" s="35" t="s">
        <v>54</v>
      </c>
      <c r="E67" s="39" t="s">
        <v>57</v>
      </c>
    </row>
    <row r="68" spans="1:5" ht="12.75">
      <c r="A68" s="35" t="s">
        <v>56</v>
      </c>
      <c r="E68" s="40" t="s">
        <v>341</v>
      </c>
    </row>
    <row r="69" spans="1:5" ht="12.75">
      <c r="A69" t="s">
        <v>58</v>
      </c>
      <c r="E69" s="39" t="s">
        <v>289</v>
      </c>
    </row>
    <row r="70" spans="1:16" ht="12.75">
      <c r="A70" t="s">
        <v>49</v>
      </c>
      <c s="34" t="s">
        <v>121</v>
      </c>
      <c s="34" t="s">
        <v>342</v>
      </c>
      <c s="35" t="s">
        <v>57</v>
      </c>
      <c s="6" t="s">
        <v>343</v>
      </c>
      <c s="36" t="s">
        <v>344</v>
      </c>
      <c s="37">
        <v>79.44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286</v>
      </c>
      <c>
        <f>(M70*21)/100</f>
      </c>
      <c t="s">
        <v>27</v>
      </c>
    </row>
    <row r="71" spans="1:5" ht="12.75">
      <c r="A71" s="35" t="s">
        <v>54</v>
      </c>
      <c r="E71" s="39" t="s">
        <v>345</v>
      </c>
    </row>
    <row r="72" spans="1:5" ht="12.75">
      <c r="A72" s="35" t="s">
        <v>56</v>
      </c>
      <c r="E72" s="40" t="s">
        <v>346</v>
      </c>
    </row>
    <row r="73" spans="1:5" ht="12.75">
      <c r="A73" t="s">
        <v>58</v>
      </c>
      <c r="E73" s="39" t="s">
        <v>289</v>
      </c>
    </row>
    <row r="74" spans="1:16" ht="12.75">
      <c r="A74" t="s">
        <v>49</v>
      </c>
      <c s="34" t="s">
        <v>125</v>
      </c>
      <c s="34" t="s">
        <v>347</v>
      </c>
      <c s="35" t="s">
        <v>57</v>
      </c>
      <c s="6" t="s">
        <v>348</v>
      </c>
      <c s="36" t="s">
        <v>344</v>
      </c>
      <c s="37">
        <v>79.44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286</v>
      </c>
      <c>
        <f>(M74*21)/100</f>
      </c>
      <c t="s">
        <v>27</v>
      </c>
    </row>
    <row r="75" spans="1:5" ht="12.75">
      <c r="A75" s="35" t="s">
        <v>54</v>
      </c>
      <c r="E75" s="39" t="s">
        <v>345</v>
      </c>
    </row>
    <row r="76" spans="1:5" ht="12.75">
      <c r="A76" s="35" t="s">
        <v>56</v>
      </c>
      <c r="E76" s="40" t="s">
        <v>349</v>
      </c>
    </row>
    <row r="77" spans="1:5" ht="12.75">
      <c r="A77" t="s">
        <v>58</v>
      </c>
      <c r="E77" s="39" t="s">
        <v>289</v>
      </c>
    </row>
    <row r="78" spans="1:16" ht="25.5">
      <c r="A78" t="s">
        <v>49</v>
      </c>
      <c s="34" t="s">
        <v>129</v>
      </c>
      <c s="34" t="s">
        <v>350</v>
      </c>
      <c s="35" t="s">
        <v>57</v>
      </c>
      <c s="6" t="s">
        <v>351</v>
      </c>
      <c s="36" t="s">
        <v>62</v>
      </c>
      <c s="37">
        <v>169.904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286</v>
      </c>
      <c>
        <f>(M78*21)/100</f>
      </c>
      <c t="s">
        <v>27</v>
      </c>
    </row>
    <row r="79" spans="1:5" ht="12.75">
      <c r="A79" s="35" t="s">
        <v>54</v>
      </c>
      <c r="E79" s="39" t="s">
        <v>57</v>
      </c>
    </row>
    <row r="80" spans="1:5" ht="12.75">
      <c r="A80" s="35" t="s">
        <v>56</v>
      </c>
      <c r="E80" s="40" t="s">
        <v>324</v>
      </c>
    </row>
    <row r="81" spans="1:5" ht="12.75">
      <c r="A81" t="s">
        <v>58</v>
      </c>
      <c r="E81" s="39" t="s">
        <v>289</v>
      </c>
    </row>
    <row r="82" spans="1:16" ht="25.5">
      <c r="A82" t="s">
        <v>49</v>
      </c>
      <c s="34" t="s">
        <v>136</v>
      </c>
      <c s="34" t="s">
        <v>352</v>
      </c>
      <c s="35" t="s">
        <v>57</v>
      </c>
      <c s="6" t="s">
        <v>353</v>
      </c>
      <c s="36" t="s">
        <v>62</v>
      </c>
      <c s="37">
        <v>58.17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286</v>
      </c>
      <c>
        <f>(M82*21)/100</f>
      </c>
      <c t="s">
        <v>27</v>
      </c>
    </row>
    <row r="83" spans="1:5" ht="12.75">
      <c r="A83" s="35" t="s">
        <v>54</v>
      </c>
      <c r="E83" s="39" t="s">
        <v>57</v>
      </c>
    </row>
    <row r="84" spans="1:5" ht="12.75">
      <c r="A84" s="35" t="s">
        <v>56</v>
      </c>
      <c r="E84" s="40" t="s">
        <v>327</v>
      </c>
    </row>
    <row r="85" spans="1:5" ht="12.75">
      <c r="A85" t="s">
        <v>58</v>
      </c>
      <c r="E85" s="39" t="s">
        <v>289</v>
      </c>
    </row>
    <row r="86" spans="1:13" ht="12.75">
      <c r="A86" t="s">
        <v>46</v>
      </c>
      <c r="C86" s="31" t="s">
        <v>89</v>
      </c>
      <c r="E86" s="33" t="s">
        <v>265</v>
      </c>
      <c r="J86" s="32">
        <f>0</f>
      </c>
      <c s="32">
        <f>0</f>
      </c>
      <c s="32">
        <f>0+L87+L91</f>
      </c>
      <c s="32">
        <f>0+M87+M91</f>
      </c>
    </row>
    <row r="87" spans="1:16" ht="12.75">
      <c r="A87" t="s">
        <v>49</v>
      </c>
      <c s="34" t="s">
        <v>140</v>
      </c>
      <c s="34" t="s">
        <v>354</v>
      </c>
      <c s="35" t="s">
        <v>57</v>
      </c>
      <c s="6" t="s">
        <v>355</v>
      </c>
      <c s="36" t="s">
        <v>163</v>
      </c>
      <c s="37">
        <v>90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286</v>
      </c>
      <c>
        <f>(M87*21)/100</f>
      </c>
      <c t="s">
        <v>27</v>
      </c>
    </row>
    <row r="88" spans="1:5" ht="12.75">
      <c r="A88" s="35" t="s">
        <v>54</v>
      </c>
      <c r="E88" s="39" t="s">
        <v>57</v>
      </c>
    </row>
    <row r="89" spans="1:5" ht="12.75">
      <c r="A89" s="35" t="s">
        <v>56</v>
      </c>
      <c r="E89" s="40" t="s">
        <v>356</v>
      </c>
    </row>
    <row r="90" spans="1:5" ht="12.75">
      <c r="A90" t="s">
        <v>58</v>
      </c>
      <c r="E90" s="39" t="s">
        <v>289</v>
      </c>
    </row>
    <row r="91" spans="1:16" ht="12.75">
      <c r="A91" t="s">
        <v>49</v>
      </c>
      <c s="34" t="s">
        <v>144</v>
      </c>
      <c s="34" t="s">
        <v>357</v>
      </c>
      <c s="35" t="s">
        <v>57</v>
      </c>
      <c s="6" t="s">
        <v>358</v>
      </c>
      <c s="36" t="s">
        <v>215</v>
      </c>
      <c s="37">
        <v>3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286</v>
      </c>
      <c>
        <f>(M91*21)/100</f>
      </c>
      <c t="s">
        <v>27</v>
      </c>
    </row>
    <row r="92" spans="1:5" ht="12.75">
      <c r="A92" s="35" t="s">
        <v>54</v>
      </c>
      <c r="E92" s="39" t="s">
        <v>359</v>
      </c>
    </row>
    <row r="93" spans="1:5" ht="12.75">
      <c r="A93" s="35" t="s">
        <v>56</v>
      </c>
      <c r="E93" s="40" t="s">
        <v>360</v>
      </c>
    </row>
    <row r="94" spans="1:5" ht="12.75">
      <c r="A94" t="s">
        <v>58</v>
      </c>
      <c r="E94" s="39" t="s">
        <v>289</v>
      </c>
    </row>
    <row r="95" spans="1:13" ht="12.75">
      <c r="A95" t="s">
        <v>46</v>
      </c>
      <c r="C95" s="31" t="s">
        <v>361</v>
      </c>
      <c r="E95" s="33" t="s">
        <v>362</v>
      </c>
      <c r="J95" s="32">
        <f>0</f>
      </c>
      <c s="32">
        <f>0</f>
      </c>
      <c s="32">
        <f>0+L96+L100</f>
      </c>
      <c s="32">
        <f>0+M96+M100</f>
      </c>
    </row>
    <row r="96" spans="1:16" ht="25.5">
      <c r="A96" t="s">
        <v>49</v>
      </c>
      <c s="34" t="s">
        <v>148</v>
      </c>
      <c s="34" t="s">
        <v>363</v>
      </c>
      <c s="35" t="s">
        <v>57</v>
      </c>
      <c s="6" t="s">
        <v>364</v>
      </c>
      <c s="36" t="s">
        <v>365</v>
      </c>
      <c s="37">
        <v>368.376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286</v>
      </c>
      <c>
        <f>(M96*21)/100</f>
      </c>
      <c t="s">
        <v>27</v>
      </c>
    </row>
    <row r="97" spans="1:5" ht="12.75">
      <c r="A97" s="35" t="s">
        <v>54</v>
      </c>
      <c r="E97" s="39" t="s">
        <v>366</v>
      </c>
    </row>
    <row r="98" spans="1:5" ht="12.75">
      <c r="A98" s="35" t="s">
        <v>56</v>
      </c>
      <c r="E98" s="40" t="s">
        <v>367</v>
      </c>
    </row>
    <row r="99" spans="1:5" ht="12.75">
      <c r="A99" t="s">
        <v>58</v>
      </c>
      <c r="E99" s="39" t="s">
        <v>289</v>
      </c>
    </row>
    <row r="100" spans="1:16" ht="25.5">
      <c r="A100" t="s">
        <v>49</v>
      </c>
      <c s="34" t="s">
        <v>152</v>
      </c>
      <c s="34" t="s">
        <v>368</v>
      </c>
      <c s="35" t="s">
        <v>57</v>
      </c>
      <c s="6" t="s">
        <v>369</v>
      </c>
      <c s="36" t="s">
        <v>365</v>
      </c>
      <c s="37">
        <v>8.633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286</v>
      </c>
      <c>
        <f>(M100*21)/100</f>
      </c>
      <c t="s">
        <v>27</v>
      </c>
    </row>
    <row r="101" spans="1:5" ht="12.75">
      <c r="A101" s="35" t="s">
        <v>54</v>
      </c>
      <c r="E101" s="39" t="s">
        <v>370</v>
      </c>
    </row>
    <row r="102" spans="1:5" ht="12.75">
      <c r="A102" s="35" t="s">
        <v>56</v>
      </c>
      <c r="E102" s="40" t="s">
        <v>371</v>
      </c>
    </row>
    <row r="103" spans="1:5" ht="12.75">
      <c r="A103" t="s">
        <v>58</v>
      </c>
      <c r="E103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372</v>
      </c>
      <c r="E4" s="26" t="s">
        <v>373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COUNTIFS(L8:L110,"=0",A8:A110,"P")+COUNTIFS(L8:L110,"",A8:A110,"P")+SUM(Q8:Q110)</f>
      </c>
    </row>
    <row r="8" spans="1:13" ht="12.75">
      <c r="A8" t="s">
        <v>44</v>
      </c>
      <c r="C8" s="28" t="s">
        <v>375</v>
      </c>
      <c r="E8" s="30" t="s">
        <v>373</v>
      </c>
      <c r="J8" s="29">
        <f>0+J9+J34+J55+J96+J105</f>
      </c>
      <c s="29">
        <f>0+K9+K34+K55+K96+K105</f>
      </c>
      <c s="29">
        <f>0+L9+L34+L55+L96+L105</f>
      </c>
      <c s="29">
        <f>0+M9+M34+M55+M96+M105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376</v>
      </c>
      <c s="35" t="s">
        <v>57</v>
      </c>
      <c s="6" t="s">
        <v>377</v>
      </c>
      <c s="36" t="s">
        <v>344</v>
      </c>
      <c s="37">
        <v>110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25.5">
      <c r="A11" s="35" t="s">
        <v>54</v>
      </c>
      <c r="E11" s="39" t="s">
        <v>378</v>
      </c>
    </row>
    <row r="12" spans="1:5" ht="12.75">
      <c r="A12" s="35" t="s">
        <v>56</v>
      </c>
      <c r="E12" s="40" t="s">
        <v>379</v>
      </c>
    </row>
    <row r="13" spans="1:5" ht="12.75">
      <c r="A13" t="s">
        <v>58</v>
      </c>
      <c r="E13" s="39" t="s">
        <v>289</v>
      </c>
    </row>
    <row r="14" spans="1:16" ht="12.75">
      <c r="A14" t="s">
        <v>49</v>
      </c>
      <c s="34" t="s">
        <v>27</v>
      </c>
      <c s="34" t="s">
        <v>380</v>
      </c>
      <c s="35" t="s">
        <v>57</v>
      </c>
      <c s="6" t="s">
        <v>381</v>
      </c>
      <c s="36" t="s">
        <v>344</v>
      </c>
      <c s="37">
        <v>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286</v>
      </c>
      <c>
        <f>(M14*21)/100</f>
      </c>
      <c t="s">
        <v>27</v>
      </c>
    </row>
    <row r="15" spans="1:5" ht="12.75">
      <c r="A15" s="35" t="s">
        <v>54</v>
      </c>
      <c r="E15" s="39" t="s">
        <v>382</v>
      </c>
    </row>
    <row r="16" spans="1:5" ht="12.75">
      <c r="A16" s="35" t="s">
        <v>56</v>
      </c>
      <c r="E16" s="40" t="s">
        <v>383</v>
      </c>
    </row>
    <row r="17" spans="1:5" ht="12.75">
      <c r="A17" t="s">
        <v>58</v>
      </c>
      <c r="E17" s="39" t="s">
        <v>289</v>
      </c>
    </row>
    <row r="18" spans="1:16" ht="12.75">
      <c r="A18" t="s">
        <v>49</v>
      </c>
      <c s="34" t="s">
        <v>26</v>
      </c>
      <c s="34" t="s">
        <v>384</v>
      </c>
      <c s="35" t="s">
        <v>57</v>
      </c>
      <c s="6" t="s">
        <v>385</v>
      </c>
      <c s="36" t="s">
        <v>344</v>
      </c>
      <c s="37">
        <v>40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286</v>
      </c>
      <c>
        <f>(M18*21)/100</f>
      </c>
      <c t="s">
        <v>27</v>
      </c>
    </row>
    <row r="19" spans="1:5" ht="12.75">
      <c r="A19" s="35" t="s">
        <v>54</v>
      </c>
      <c r="E19" s="39" t="s">
        <v>386</v>
      </c>
    </row>
    <row r="20" spans="1:5" ht="12.75">
      <c r="A20" s="35" t="s">
        <v>56</v>
      </c>
      <c r="E20" s="40" t="s">
        <v>387</v>
      </c>
    </row>
    <row r="21" spans="1:5" ht="12.75">
      <c r="A21" t="s">
        <v>58</v>
      </c>
      <c r="E21" s="39" t="s">
        <v>289</v>
      </c>
    </row>
    <row r="22" spans="1:16" ht="12.75">
      <c r="A22" t="s">
        <v>49</v>
      </c>
      <c s="34" t="s">
        <v>67</v>
      </c>
      <c s="34" t="s">
        <v>388</v>
      </c>
      <c s="35" t="s">
        <v>57</v>
      </c>
      <c s="6" t="s">
        <v>389</v>
      </c>
      <c s="36" t="s">
        <v>52</v>
      </c>
      <c s="37">
        <v>188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286</v>
      </c>
      <c>
        <f>(M22*21)/100</f>
      </c>
      <c t="s">
        <v>27</v>
      </c>
    </row>
    <row r="23" spans="1:5" ht="12.75">
      <c r="A23" s="35" t="s">
        <v>54</v>
      </c>
      <c r="E23" s="39" t="s">
        <v>390</v>
      </c>
    </row>
    <row r="24" spans="1:5" ht="25.5">
      <c r="A24" s="35" t="s">
        <v>56</v>
      </c>
      <c r="E24" s="40" t="s">
        <v>391</v>
      </c>
    </row>
    <row r="25" spans="1:5" ht="12.75">
      <c r="A25" t="s">
        <v>58</v>
      </c>
      <c r="E25" s="39" t="s">
        <v>289</v>
      </c>
    </row>
    <row r="26" spans="1:16" ht="12.75">
      <c r="A26" t="s">
        <v>49</v>
      </c>
      <c s="34" t="s">
        <v>71</v>
      </c>
      <c s="34" t="s">
        <v>392</v>
      </c>
      <c s="35" t="s">
        <v>57</v>
      </c>
      <c s="6" t="s">
        <v>393</v>
      </c>
      <c s="36" t="s">
        <v>298</v>
      </c>
      <c s="37">
        <v>3760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286</v>
      </c>
      <c>
        <f>(M26*21)/100</f>
      </c>
      <c t="s">
        <v>27</v>
      </c>
    </row>
    <row r="27" spans="1:5" ht="12.75">
      <c r="A27" s="35" t="s">
        <v>54</v>
      </c>
      <c r="E27" s="39" t="s">
        <v>394</v>
      </c>
    </row>
    <row r="28" spans="1:5" ht="12.75">
      <c r="A28" s="35" t="s">
        <v>56</v>
      </c>
      <c r="E28" s="40" t="s">
        <v>395</v>
      </c>
    </row>
    <row r="29" spans="1:5" ht="12.75">
      <c r="A29" t="s">
        <v>58</v>
      </c>
      <c r="E29" s="39" t="s">
        <v>289</v>
      </c>
    </row>
    <row r="30" spans="1:16" ht="12.75">
      <c r="A30" t="s">
        <v>49</v>
      </c>
      <c s="34" t="s">
        <v>75</v>
      </c>
      <c s="34" t="s">
        <v>396</v>
      </c>
      <c s="35" t="s">
        <v>57</v>
      </c>
      <c s="6" t="s">
        <v>397</v>
      </c>
      <c s="36" t="s">
        <v>344</v>
      </c>
      <c s="37">
        <v>244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286</v>
      </c>
      <c>
        <f>(M30*21)/100</f>
      </c>
      <c t="s">
        <v>27</v>
      </c>
    </row>
    <row r="31" spans="1:5" ht="12.75">
      <c r="A31" s="35" t="s">
        <v>54</v>
      </c>
      <c r="E31" s="39" t="s">
        <v>398</v>
      </c>
    </row>
    <row r="32" spans="1:5" ht="12.75">
      <c r="A32" s="35" t="s">
        <v>56</v>
      </c>
      <c r="E32" s="40" t="s">
        <v>399</v>
      </c>
    </row>
    <row r="33" spans="1:5" ht="12.75">
      <c r="A33" t="s">
        <v>58</v>
      </c>
      <c r="E33" s="39" t="s">
        <v>289</v>
      </c>
    </row>
    <row r="34" spans="1:13" ht="12.75">
      <c r="A34" t="s">
        <v>46</v>
      </c>
      <c r="C34" s="31" t="s">
        <v>27</v>
      </c>
      <c r="E34" s="33" t="s">
        <v>400</v>
      </c>
      <c r="J34" s="32">
        <f>0</f>
      </c>
      <c s="32">
        <f>0</f>
      </c>
      <c s="32">
        <f>0+L35+L39+L43+L47+L51</f>
      </c>
      <c s="32">
        <f>0+M35+M39+M43+M47+M51</f>
      </c>
    </row>
    <row r="35" spans="1:16" ht="12.75">
      <c r="A35" t="s">
        <v>49</v>
      </c>
      <c s="34" t="s">
        <v>80</v>
      </c>
      <c s="34" t="s">
        <v>401</v>
      </c>
      <c s="35" t="s">
        <v>57</v>
      </c>
      <c s="6" t="s">
        <v>402</v>
      </c>
      <c s="36" t="s">
        <v>62</v>
      </c>
      <c s="37">
        <v>28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286</v>
      </c>
      <c>
        <f>(M35*21)/100</f>
      </c>
      <c t="s">
        <v>27</v>
      </c>
    </row>
    <row r="36" spans="1:5" ht="12.75">
      <c r="A36" s="35" t="s">
        <v>54</v>
      </c>
      <c r="E36" s="39" t="s">
        <v>403</v>
      </c>
    </row>
    <row r="37" spans="1:5" ht="12.75">
      <c r="A37" s="35" t="s">
        <v>56</v>
      </c>
      <c r="E37" s="40" t="s">
        <v>404</v>
      </c>
    </row>
    <row r="38" spans="1:5" ht="12.75">
      <c r="A38" t="s">
        <v>58</v>
      </c>
      <c r="E38" s="39" t="s">
        <v>289</v>
      </c>
    </row>
    <row r="39" spans="1:16" ht="12.75">
      <c r="A39" t="s">
        <v>49</v>
      </c>
      <c s="34" t="s">
        <v>84</v>
      </c>
      <c s="34" t="s">
        <v>405</v>
      </c>
      <c s="35" t="s">
        <v>57</v>
      </c>
      <c s="6" t="s">
        <v>406</v>
      </c>
      <c s="36" t="s">
        <v>344</v>
      </c>
      <c s="37">
        <v>58.8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286</v>
      </c>
      <c>
        <f>(M39*21)/100</f>
      </c>
      <c t="s">
        <v>27</v>
      </c>
    </row>
    <row r="40" spans="1:5" ht="12.75">
      <c r="A40" s="35" t="s">
        <v>54</v>
      </c>
      <c r="E40" s="39" t="s">
        <v>407</v>
      </c>
    </row>
    <row r="41" spans="1:5" ht="12.75">
      <c r="A41" s="35" t="s">
        <v>56</v>
      </c>
      <c r="E41" s="40" t="s">
        <v>408</v>
      </c>
    </row>
    <row r="42" spans="1:5" ht="12.75">
      <c r="A42" t="s">
        <v>58</v>
      </c>
      <c r="E42" s="39" t="s">
        <v>289</v>
      </c>
    </row>
    <row r="43" spans="1:16" ht="12.75">
      <c r="A43" t="s">
        <v>49</v>
      </c>
      <c s="34" t="s">
        <v>89</v>
      </c>
      <c s="34" t="s">
        <v>409</v>
      </c>
      <c s="35" t="s">
        <v>57</v>
      </c>
      <c s="6" t="s">
        <v>410</v>
      </c>
      <c s="36" t="s">
        <v>52</v>
      </c>
      <c s="37">
        <v>1.17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286</v>
      </c>
      <c>
        <f>(M43*21)/100</f>
      </c>
      <c t="s">
        <v>27</v>
      </c>
    </row>
    <row r="44" spans="1:5" ht="12.75">
      <c r="A44" s="35" t="s">
        <v>54</v>
      </c>
      <c r="E44" s="39" t="s">
        <v>411</v>
      </c>
    </row>
    <row r="45" spans="1:5" ht="12.75">
      <c r="A45" s="35" t="s">
        <v>56</v>
      </c>
      <c r="E45" s="40" t="s">
        <v>412</v>
      </c>
    </row>
    <row r="46" spans="1:5" ht="12.75">
      <c r="A46" t="s">
        <v>58</v>
      </c>
      <c r="E46" s="39" t="s">
        <v>289</v>
      </c>
    </row>
    <row r="47" spans="1:16" ht="12.75">
      <c r="A47" t="s">
        <v>49</v>
      </c>
      <c s="34" t="s">
        <v>94</v>
      </c>
      <c s="34" t="s">
        <v>413</v>
      </c>
      <c s="35" t="s">
        <v>57</v>
      </c>
      <c s="6" t="s">
        <v>414</v>
      </c>
      <c s="36" t="s">
        <v>224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286</v>
      </c>
      <c>
        <f>(M47*21)/100</f>
      </c>
      <c t="s">
        <v>27</v>
      </c>
    </row>
    <row r="48" spans="1:5" ht="12.75">
      <c r="A48" s="35" t="s">
        <v>54</v>
      </c>
      <c r="E48" s="39" t="s">
        <v>415</v>
      </c>
    </row>
    <row r="49" spans="1:5" ht="12.75">
      <c r="A49" s="35" t="s">
        <v>56</v>
      </c>
      <c r="E49" s="40" t="s">
        <v>416</v>
      </c>
    </row>
    <row r="50" spans="1:5" ht="12.75">
      <c r="A50" t="s">
        <v>58</v>
      </c>
      <c r="E50" s="39" t="s">
        <v>289</v>
      </c>
    </row>
    <row r="51" spans="1:16" ht="12.75">
      <c r="A51" t="s">
        <v>49</v>
      </c>
      <c s="34" t="s">
        <v>100</v>
      </c>
      <c s="34" t="s">
        <v>417</v>
      </c>
      <c s="35" t="s">
        <v>57</v>
      </c>
      <c s="6" t="s">
        <v>418</v>
      </c>
      <c s="36" t="s">
        <v>224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213</v>
      </c>
      <c>
        <f>(M51*21)/100</f>
      </c>
      <c t="s">
        <v>27</v>
      </c>
    </row>
    <row r="52" spans="1:5" ht="12.75">
      <c r="A52" s="35" t="s">
        <v>54</v>
      </c>
      <c r="E52" s="39" t="s">
        <v>419</v>
      </c>
    </row>
    <row r="53" spans="1:5" ht="12.75">
      <c r="A53" s="35" t="s">
        <v>56</v>
      </c>
      <c r="E53" s="40" t="s">
        <v>416</v>
      </c>
    </row>
    <row r="54" spans="1:5" ht="12.75">
      <c r="A54" t="s">
        <v>58</v>
      </c>
      <c r="E54" s="39" t="s">
        <v>289</v>
      </c>
    </row>
    <row r="55" spans="1:13" ht="12.75">
      <c r="A55" t="s">
        <v>46</v>
      </c>
      <c r="C55" s="31" t="s">
        <v>71</v>
      </c>
      <c r="E55" s="33" t="s">
        <v>283</v>
      </c>
      <c r="J55" s="32">
        <f>0</f>
      </c>
      <c s="32">
        <f>0</f>
      </c>
      <c s="32">
        <f>0+L56+L60+L64+L68+L72+L76+L80+L84+L88+L92</f>
      </c>
      <c s="32">
        <f>0+M56+M60+M64+M68+M72+M76+M80+M84+M88+M92</f>
      </c>
    </row>
    <row r="56" spans="1:16" ht="12.75">
      <c r="A56" t="s">
        <v>49</v>
      </c>
      <c s="34" t="s">
        <v>104</v>
      </c>
      <c s="34" t="s">
        <v>420</v>
      </c>
      <c s="35" t="s">
        <v>57</v>
      </c>
      <c s="6" t="s">
        <v>421</v>
      </c>
      <c s="36" t="s">
        <v>62</v>
      </c>
      <c s="37">
        <v>40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286</v>
      </c>
      <c>
        <f>(M56*21)/100</f>
      </c>
      <c t="s">
        <v>27</v>
      </c>
    </row>
    <row r="57" spans="1:5" ht="12.75">
      <c r="A57" s="35" t="s">
        <v>54</v>
      </c>
      <c r="E57" s="39" t="s">
        <v>422</v>
      </c>
    </row>
    <row r="58" spans="1:5" ht="12.75">
      <c r="A58" s="35" t="s">
        <v>56</v>
      </c>
      <c r="E58" s="40" t="s">
        <v>423</v>
      </c>
    </row>
    <row r="59" spans="1:5" ht="12.75">
      <c r="A59" t="s">
        <v>58</v>
      </c>
      <c r="E59" s="39" t="s">
        <v>289</v>
      </c>
    </row>
    <row r="60" spans="1:16" ht="25.5">
      <c r="A60" t="s">
        <v>49</v>
      </c>
      <c s="34" t="s">
        <v>109</v>
      </c>
      <c s="34" t="s">
        <v>424</v>
      </c>
      <c s="35" t="s">
        <v>57</v>
      </c>
      <c s="6" t="s">
        <v>425</v>
      </c>
      <c s="36" t="s">
        <v>62</v>
      </c>
      <c s="37">
        <v>37.55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286</v>
      </c>
      <c>
        <f>(M60*21)/100</f>
      </c>
      <c t="s">
        <v>27</v>
      </c>
    </row>
    <row r="61" spans="1:5" ht="25.5">
      <c r="A61" s="35" t="s">
        <v>54</v>
      </c>
      <c r="E61" s="39" t="s">
        <v>426</v>
      </c>
    </row>
    <row r="62" spans="1:5" ht="12.75">
      <c r="A62" s="35" t="s">
        <v>56</v>
      </c>
      <c r="E62" s="40" t="s">
        <v>427</v>
      </c>
    </row>
    <row r="63" spans="1:5" ht="12.75">
      <c r="A63" t="s">
        <v>58</v>
      </c>
      <c r="E63" s="39" t="s">
        <v>289</v>
      </c>
    </row>
    <row r="64" spans="1:16" ht="12.75">
      <c r="A64" t="s">
        <v>49</v>
      </c>
      <c s="34" t="s">
        <v>113</v>
      </c>
      <c s="34" t="s">
        <v>428</v>
      </c>
      <c s="35" t="s">
        <v>57</v>
      </c>
      <c s="6" t="s">
        <v>429</v>
      </c>
      <c s="36" t="s">
        <v>52</v>
      </c>
      <c s="37">
        <v>7.5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286</v>
      </c>
      <c>
        <f>(M64*21)/100</f>
      </c>
      <c t="s">
        <v>27</v>
      </c>
    </row>
    <row r="65" spans="1:5" ht="12.75">
      <c r="A65" s="35" t="s">
        <v>54</v>
      </c>
      <c r="E65" s="39" t="s">
        <v>430</v>
      </c>
    </row>
    <row r="66" spans="1:5" ht="12.75">
      <c r="A66" s="35" t="s">
        <v>56</v>
      </c>
      <c r="E66" s="40" t="s">
        <v>431</v>
      </c>
    </row>
    <row r="67" spans="1:5" ht="12.75">
      <c r="A67" t="s">
        <v>58</v>
      </c>
      <c r="E67" s="39" t="s">
        <v>289</v>
      </c>
    </row>
    <row r="68" spans="1:16" ht="12.75">
      <c r="A68" t="s">
        <v>49</v>
      </c>
      <c s="34" t="s">
        <v>117</v>
      </c>
      <c s="34" t="s">
        <v>432</v>
      </c>
      <c s="35" t="s">
        <v>57</v>
      </c>
      <c s="6" t="s">
        <v>433</v>
      </c>
      <c s="36" t="s">
        <v>52</v>
      </c>
      <c s="37">
        <v>5.25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286</v>
      </c>
      <c>
        <f>(M68*21)/100</f>
      </c>
      <c t="s">
        <v>27</v>
      </c>
    </row>
    <row r="69" spans="1:5" ht="12.75">
      <c r="A69" s="35" t="s">
        <v>54</v>
      </c>
      <c r="E69" s="39" t="s">
        <v>434</v>
      </c>
    </row>
    <row r="70" spans="1:5" ht="12.75">
      <c r="A70" s="35" t="s">
        <v>56</v>
      </c>
      <c r="E70" s="40" t="s">
        <v>435</v>
      </c>
    </row>
    <row r="71" spans="1:5" ht="12.75">
      <c r="A71" t="s">
        <v>58</v>
      </c>
      <c r="E71" s="39" t="s">
        <v>289</v>
      </c>
    </row>
    <row r="72" spans="1:16" ht="12.75">
      <c r="A72" t="s">
        <v>49</v>
      </c>
      <c s="34" t="s">
        <v>121</v>
      </c>
      <c s="34" t="s">
        <v>436</v>
      </c>
      <c s="35" t="s">
        <v>57</v>
      </c>
      <c s="6" t="s">
        <v>437</v>
      </c>
      <c s="36" t="s">
        <v>62</v>
      </c>
      <c s="37">
        <v>1.2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286</v>
      </c>
      <c>
        <f>(M72*21)/100</f>
      </c>
      <c t="s">
        <v>27</v>
      </c>
    </row>
    <row r="73" spans="1:5" ht="25.5">
      <c r="A73" s="35" t="s">
        <v>54</v>
      </c>
      <c r="E73" s="39" t="s">
        <v>438</v>
      </c>
    </row>
    <row r="74" spans="1:5" ht="12.75">
      <c r="A74" s="35" t="s">
        <v>56</v>
      </c>
      <c r="E74" s="40" t="s">
        <v>439</v>
      </c>
    </row>
    <row r="75" spans="1:5" ht="12.75">
      <c r="A75" t="s">
        <v>58</v>
      </c>
      <c r="E75" s="39" t="s">
        <v>289</v>
      </c>
    </row>
    <row r="76" spans="1:16" ht="12.75">
      <c r="A76" t="s">
        <v>49</v>
      </c>
      <c s="34" t="s">
        <v>125</v>
      </c>
      <c s="34" t="s">
        <v>440</v>
      </c>
      <c s="35" t="s">
        <v>57</v>
      </c>
      <c s="6" t="s">
        <v>441</v>
      </c>
      <c s="36" t="s">
        <v>62</v>
      </c>
      <c s="37">
        <v>17.55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286</v>
      </c>
      <c>
        <f>(M76*21)/100</f>
      </c>
      <c t="s">
        <v>27</v>
      </c>
    </row>
    <row r="77" spans="1:5" ht="12.75">
      <c r="A77" s="35" t="s">
        <v>54</v>
      </c>
      <c r="E77" s="39" t="s">
        <v>442</v>
      </c>
    </row>
    <row r="78" spans="1:5" ht="12.75">
      <c r="A78" s="35" t="s">
        <v>56</v>
      </c>
      <c r="E78" s="40" t="s">
        <v>443</v>
      </c>
    </row>
    <row r="79" spans="1:5" ht="12.75">
      <c r="A79" t="s">
        <v>58</v>
      </c>
      <c r="E79" s="39" t="s">
        <v>289</v>
      </c>
    </row>
    <row r="80" spans="1:16" ht="25.5">
      <c r="A80" t="s">
        <v>49</v>
      </c>
      <c s="34" t="s">
        <v>129</v>
      </c>
      <c s="34" t="s">
        <v>444</v>
      </c>
      <c s="35" t="s">
        <v>57</v>
      </c>
      <c s="6" t="s">
        <v>445</v>
      </c>
      <c s="36" t="s">
        <v>224</v>
      </c>
      <c s="37">
        <v>1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286</v>
      </c>
      <c>
        <f>(M80*21)/100</f>
      </c>
      <c t="s">
        <v>27</v>
      </c>
    </row>
    <row r="81" spans="1:5" ht="25.5">
      <c r="A81" s="35" t="s">
        <v>54</v>
      </c>
      <c r="E81" s="39" t="s">
        <v>446</v>
      </c>
    </row>
    <row r="82" spans="1:5" ht="12.75">
      <c r="A82" s="35" t="s">
        <v>56</v>
      </c>
      <c r="E82" s="40" t="s">
        <v>416</v>
      </c>
    </row>
    <row r="83" spans="1:5" ht="12.75">
      <c r="A83" t="s">
        <v>58</v>
      </c>
      <c r="E83" s="39" t="s">
        <v>289</v>
      </c>
    </row>
    <row r="84" spans="1:16" ht="12.75">
      <c r="A84" t="s">
        <v>49</v>
      </c>
      <c s="34" t="s">
        <v>136</v>
      </c>
      <c s="34" t="s">
        <v>447</v>
      </c>
      <c s="35" t="s">
        <v>57</v>
      </c>
      <c s="6" t="s">
        <v>448</v>
      </c>
      <c s="36" t="s">
        <v>344</v>
      </c>
      <c s="37">
        <v>220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286</v>
      </c>
      <c>
        <f>(M84*21)/100</f>
      </c>
      <c t="s">
        <v>27</v>
      </c>
    </row>
    <row r="85" spans="1:5" ht="12.75">
      <c r="A85" s="35" t="s">
        <v>54</v>
      </c>
      <c r="E85" s="39" t="s">
        <v>449</v>
      </c>
    </row>
    <row r="86" spans="1:5" ht="12.75">
      <c r="A86" s="35" t="s">
        <v>56</v>
      </c>
      <c r="E86" s="40" t="s">
        <v>450</v>
      </c>
    </row>
    <row r="87" spans="1:5" ht="12.75">
      <c r="A87" t="s">
        <v>58</v>
      </c>
      <c r="E87" s="39" t="s">
        <v>289</v>
      </c>
    </row>
    <row r="88" spans="1:16" ht="25.5">
      <c r="A88" t="s">
        <v>49</v>
      </c>
      <c s="34" t="s">
        <v>140</v>
      </c>
      <c s="34" t="s">
        <v>451</v>
      </c>
      <c s="35" t="s">
        <v>57</v>
      </c>
      <c s="6" t="s">
        <v>452</v>
      </c>
      <c s="36" t="s">
        <v>52</v>
      </c>
      <c s="37">
        <v>99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286</v>
      </c>
      <c>
        <f>(M88*21)/100</f>
      </c>
      <c t="s">
        <v>27</v>
      </c>
    </row>
    <row r="89" spans="1:5" ht="12.75">
      <c r="A89" s="35" t="s">
        <v>54</v>
      </c>
      <c r="E89" s="39" t="s">
        <v>453</v>
      </c>
    </row>
    <row r="90" spans="1:5" ht="12.75">
      <c r="A90" s="35" t="s">
        <v>56</v>
      </c>
      <c r="E90" s="40" t="s">
        <v>454</v>
      </c>
    </row>
    <row r="91" spans="1:5" ht="12.75">
      <c r="A91" t="s">
        <v>58</v>
      </c>
      <c r="E91" s="39" t="s">
        <v>289</v>
      </c>
    </row>
    <row r="92" spans="1:16" ht="25.5">
      <c r="A92" t="s">
        <v>49</v>
      </c>
      <c s="34" t="s">
        <v>144</v>
      </c>
      <c s="34" t="s">
        <v>455</v>
      </c>
      <c s="35" t="s">
        <v>57</v>
      </c>
      <c s="6" t="s">
        <v>456</v>
      </c>
      <c s="36" t="s">
        <v>52</v>
      </c>
      <c s="37">
        <v>77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286</v>
      </c>
      <c>
        <f>(M92*21)/100</f>
      </c>
      <c t="s">
        <v>27</v>
      </c>
    </row>
    <row r="93" spans="1:5" ht="12.75">
      <c r="A93" s="35" t="s">
        <v>54</v>
      </c>
      <c r="E93" s="39" t="s">
        <v>457</v>
      </c>
    </row>
    <row r="94" spans="1:5" ht="12.75">
      <c r="A94" s="35" t="s">
        <v>56</v>
      </c>
      <c r="E94" s="40" t="s">
        <v>458</v>
      </c>
    </row>
    <row r="95" spans="1:5" ht="12.75">
      <c r="A95" t="s">
        <v>58</v>
      </c>
      <c r="E95" s="39" t="s">
        <v>289</v>
      </c>
    </row>
    <row r="96" spans="1:13" ht="12.75">
      <c r="A96" t="s">
        <v>46</v>
      </c>
      <c r="C96" s="31" t="s">
        <v>89</v>
      </c>
      <c r="E96" s="33" t="s">
        <v>265</v>
      </c>
      <c r="J96" s="32">
        <f>0</f>
      </c>
      <c s="32">
        <f>0</f>
      </c>
      <c s="32">
        <f>0+L97+L101</f>
      </c>
      <c s="32">
        <f>0+M97+M101</f>
      </c>
    </row>
    <row r="97" spans="1:16" ht="12.75">
      <c r="A97" t="s">
        <v>49</v>
      </c>
      <c s="34" t="s">
        <v>148</v>
      </c>
      <c s="34" t="s">
        <v>354</v>
      </c>
      <c s="35" t="s">
        <v>57</v>
      </c>
      <c s="6" t="s">
        <v>355</v>
      </c>
      <c s="36" t="s">
        <v>163</v>
      </c>
      <c s="37">
        <v>90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286</v>
      </c>
      <c>
        <f>(M97*21)/100</f>
      </c>
      <c t="s">
        <v>27</v>
      </c>
    </row>
    <row r="98" spans="1:5" ht="12.75">
      <c r="A98" s="35" t="s">
        <v>54</v>
      </c>
      <c r="E98" s="39" t="s">
        <v>57</v>
      </c>
    </row>
    <row r="99" spans="1:5" ht="12.75">
      <c r="A99" s="35" t="s">
        <v>56</v>
      </c>
      <c r="E99" s="40" t="s">
        <v>459</v>
      </c>
    </row>
    <row r="100" spans="1:5" ht="12.75">
      <c r="A100" t="s">
        <v>58</v>
      </c>
      <c r="E100" s="39" t="s">
        <v>289</v>
      </c>
    </row>
    <row r="101" spans="1:16" ht="12.75">
      <c r="A101" t="s">
        <v>49</v>
      </c>
      <c s="34" t="s">
        <v>152</v>
      </c>
      <c s="34" t="s">
        <v>460</v>
      </c>
      <c s="35" t="s">
        <v>57</v>
      </c>
      <c s="6" t="s">
        <v>461</v>
      </c>
      <c s="36" t="s">
        <v>215</v>
      </c>
      <c s="37">
        <v>8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286</v>
      </c>
      <c>
        <f>(M101*21)/100</f>
      </c>
      <c t="s">
        <v>27</v>
      </c>
    </row>
    <row r="102" spans="1:5" ht="25.5">
      <c r="A102" s="35" t="s">
        <v>54</v>
      </c>
      <c r="E102" s="39" t="s">
        <v>462</v>
      </c>
    </row>
    <row r="103" spans="1:5" ht="12.75">
      <c r="A103" s="35" t="s">
        <v>56</v>
      </c>
      <c r="E103" s="40" t="s">
        <v>463</v>
      </c>
    </row>
    <row r="104" spans="1:5" ht="12.75">
      <c r="A104" t="s">
        <v>58</v>
      </c>
      <c r="E104" s="39" t="s">
        <v>289</v>
      </c>
    </row>
    <row r="105" spans="1:13" ht="12.75">
      <c r="A105" t="s">
        <v>46</v>
      </c>
      <c r="C105" s="31" t="s">
        <v>361</v>
      </c>
      <c r="E105" s="33" t="s">
        <v>362</v>
      </c>
      <c r="J105" s="32">
        <f>0</f>
      </c>
      <c s="32">
        <f>0</f>
      </c>
      <c s="32">
        <f>0+L106+L110</f>
      </c>
      <c s="32">
        <f>0+M106+M110</f>
      </c>
    </row>
    <row r="106" spans="1:16" ht="25.5">
      <c r="A106" t="s">
        <v>49</v>
      </c>
      <c s="34" t="s">
        <v>156</v>
      </c>
      <c s="34" t="s">
        <v>464</v>
      </c>
      <c s="35" t="s">
        <v>57</v>
      </c>
      <c s="6" t="s">
        <v>465</v>
      </c>
      <c s="36" t="s">
        <v>365</v>
      </c>
      <c s="37">
        <v>356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286</v>
      </c>
      <c>
        <f>(M106*21)/100</f>
      </c>
      <c t="s">
        <v>27</v>
      </c>
    </row>
    <row r="107" spans="1:5" ht="12.75">
      <c r="A107" s="35" t="s">
        <v>54</v>
      </c>
      <c r="E107" s="39" t="s">
        <v>466</v>
      </c>
    </row>
    <row r="108" spans="1:5" ht="25.5">
      <c r="A108" s="35" t="s">
        <v>56</v>
      </c>
      <c r="E108" s="40" t="s">
        <v>467</v>
      </c>
    </row>
    <row r="109" spans="1:5" ht="12.75">
      <c r="A109" t="s">
        <v>58</v>
      </c>
      <c r="E109" s="39" t="s">
        <v>289</v>
      </c>
    </row>
    <row r="110" spans="1:16" ht="25.5">
      <c r="A110" t="s">
        <v>49</v>
      </c>
      <c s="34" t="s">
        <v>160</v>
      </c>
      <c s="34" t="s">
        <v>468</v>
      </c>
      <c s="35" t="s">
        <v>57</v>
      </c>
      <c s="6" t="s">
        <v>469</v>
      </c>
      <c s="36" t="s">
        <v>365</v>
      </c>
      <c s="37">
        <v>20.35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286</v>
      </c>
      <c>
        <f>(M110*21)/100</f>
      </c>
      <c t="s">
        <v>27</v>
      </c>
    </row>
    <row r="111" spans="1:5" ht="12.75">
      <c r="A111" s="35" t="s">
        <v>54</v>
      </c>
      <c r="E111" s="39" t="s">
        <v>470</v>
      </c>
    </row>
    <row r="112" spans="1:5" ht="12.75">
      <c r="A112" s="35" t="s">
        <v>56</v>
      </c>
      <c r="E112" s="40" t="s">
        <v>471</v>
      </c>
    </row>
    <row r="113" spans="1:5" ht="12.75">
      <c r="A113" t="s">
        <v>58</v>
      </c>
      <c r="E113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472</v>
      </c>
      <c r="E4" s="26" t="s">
        <v>473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COUNTIFS(L8:L125,"=0",A8:A125,"P")+COUNTIFS(L8:L125,"",A8:A125,"P")+SUM(Q8:Q125)</f>
      </c>
    </row>
    <row r="8" spans="1:13" ht="12.75">
      <c r="A8" t="s">
        <v>44</v>
      </c>
      <c r="C8" s="28" t="s">
        <v>476</v>
      </c>
      <c r="E8" s="30" t="s">
        <v>475</v>
      </c>
      <c r="J8" s="29">
        <f>0+J9+J14+J107+J116</f>
      </c>
      <c s="29">
        <f>0+K9+K14+K107+K116</f>
      </c>
      <c s="29">
        <f>0+L9+L14+L107+L116</f>
      </c>
      <c s="29">
        <f>0+M9+M14+M107+M116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477</v>
      </c>
      <c s="35" t="s">
        <v>57</v>
      </c>
      <c s="6" t="s">
        <v>478</v>
      </c>
      <c s="36" t="s">
        <v>344</v>
      </c>
      <c s="37">
        <v>32.4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12.75">
      <c r="A11" s="35" t="s">
        <v>54</v>
      </c>
      <c r="E11" s="39" t="s">
        <v>479</v>
      </c>
    </row>
    <row r="12" spans="1:5" ht="12.75">
      <c r="A12" s="35" t="s">
        <v>56</v>
      </c>
      <c r="E12" s="40" t="s">
        <v>480</v>
      </c>
    </row>
    <row r="13" spans="1:5" ht="12.75">
      <c r="A13" t="s">
        <v>58</v>
      </c>
      <c r="E13" s="39" t="s">
        <v>289</v>
      </c>
    </row>
    <row r="14" spans="1:13" ht="12.75">
      <c r="A14" t="s">
        <v>46</v>
      </c>
      <c r="C14" s="31" t="s">
        <v>71</v>
      </c>
      <c r="E14" s="33" t="s">
        <v>283</v>
      </c>
      <c r="J14" s="32">
        <f>0</f>
      </c>
      <c s="32">
        <f>0</f>
      </c>
      <c s="32">
        <f>0+L15+L19+L23+L27+L31+L35+L39+L43+L47+L51+L55+L59+L63+L67+L71+L75+L79+L83+L87+L91+L95+L99+L103</f>
      </c>
      <c s="32">
        <f>0+M15+M19+M23+M27+M31+M35+M39+M43+M47+M51+M55+M59+M63+M67+M71+M75+M79+M83+M87+M91+M95+M99+M103</f>
      </c>
    </row>
    <row r="15" spans="1:16" ht="25.5">
      <c r="A15" t="s">
        <v>49</v>
      </c>
      <c s="34" t="s">
        <v>27</v>
      </c>
      <c s="34" t="s">
        <v>481</v>
      </c>
      <c s="35" t="s">
        <v>57</v>
      </c>
      <c s="6" t="s">
        <v>482</v>
      </c>
      <c s="36" t="s">
        <v>62</v>
      </c>
      <c s="37">
        <v>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286</v>
      </c>
      <c>
        <f>(M15*21)/100</f>
      </c>
      <c t="s">
        <v>27</v>
      </c>
    </row>
    <row r="16" spans="1:5" ht="12.75">
      <c r="A16" s="35" t="s">
        <v>54</v>
      </c>
      <c r="E16" s="39" t="s">
        <v>483</v>
      </c>
    </row>
    <row r="17" spans="1:5" ht="12.75">
      <c r="A17" s="35" t="s">
        <v>56</v>
      </c>
      <c r="E17" s="40" t="s">
        <v>484</v>
      </c>
    </row>
    <row r="18" spans="1:5" ht="12.75">
      <c r="A18" t="s">
        <v>58</v>
      </c>
      <c r="E18" s="39" t="s">
        <v>289</v>
      </c>
    </row>
    <row r="19" spans="1:16" ht="25.5">
      <c r="A19" t="s">
        <v>49</v>
      </c>
      <c s="34" t="s">
        <v>26</v>
      </c>
      <c s="34" t="s">
        <v>485</v>
      </c>
      <c s="35" t="s">
        <v>57</v>
      </c>
      <c s="6" t="s">
        <v>486</v>
      </c>
      <c s="36" t="s">
        <v>298</v>
      </c>
      <c s="37">
        <v>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286</v>
      </c>
      <c>
        <f>(M19*21)/100</f>
      </c>
      <c t="s">
        <v>27</v>
      </c>
    </row>
    <row r="20" spans="1:5" ht="12.75">
      <c r="A20" s="35" t="s">
        <v>54</v>
      </c>
      <c r="E20" s="39" t="s">
        <v>308</v>
      </c>
    </row>
    <row r="21" spans="1:5" ht="12.75">
      <c r="A21" s="35" t="s">
        <v>56</v>
      </c>
      <c r="E21" s="40" t="s">
        <v>487</v>
      </c>
    </row>
    <row r="22" spans="1:5" ht="12.75">
      <c r="A22" t="s">
        <v>58</v>
      </c>
      <c r="E22" s="39" t="s">
        <v>289</v>
      </c>
    </row>
    <row r="23" spans="1:16" ht="12.75">
      <c r="A23" t="s">
        <v>49</v>
      </c>
      <c s="34" t="s">
        <v>67</v>
      </c>
      <c s="34" t="s">
        <v>488</v>
      </c>
      <c s="35" t="s">
        <v>57</v>
      </c>
      <c s="6" t="s">
        <v>489</v>
      </c>
      <c s="36" t="s">
        <v>62</v>
      </c>
      <c s="37">
        <v>29.1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286</v>
      </c>
      <c>
        <f>(M23*21)/100</f>
      </c>
      <c t="s">
        <v>27</v>
      </c>
    </row>
    <row r="24" spans="1:5" ht="12.75">
      <c r="A24" s="35" t="s">
        <v>54</v>
      </c>
      <c r="E24" s="39" t="s">
        <v>490</v>
      </c>
    </row>
    <row r="25" spans="1:5" ht="12.75">
      <c r="A25" s="35" t="s">
        <v>56</v>
      </c>
      <c r="E25" s="40" t="s">
        <v>491</v>
      </c>
    </row>
    <row r="26" spans="1:5" ht="12.75">
      <c r="A26" t="s">
        <v>58</v>
      </c>
      <c r="E26" s="39" t="s">
        <v>289</v>
      </c>
    </row>
    <row r="27" spans="1:16" ht="12.75">
      <c r="A27" t="s">
        <v>49</v>
      </c>
      <c s="34" t="s">
        <v>71</v>
      </c>
      <c s="34" t="s">
        <v>492</v>
      </c>
      <c s="35" t="s">
        <v>57</v>
      </c>
      <c s="6" t="s">
        <v>493</v>
      </c>
      <c s="36" t="s">
        <v>62</v>
      </c>
      <c s="37">
        <v>86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286</v>
      </c>
      <c>
        <f>(M27*21)/100</f>
      </c>
      <c t="s">
        <v>27</v>
      </c>
    </row>
    <row r="28" spans="1:5" ht="12.75">
      <c r="A28" s="35" t="s">
        <v>54</v>
      </c>
      <c r="E28" s="39" t="s">
        <v>490</v>
      </c>
    </row>
    <row r="29" spans="1:5" ht="25.5">
      <c r="A29" s="35" t="s">
        <v>56</v>
      </c>
      <c r="E29" s="40" t="s">
        <v>494</v>
      </c>
    </row>
    <row r="30" spans="1:5" ht="12.75">
      <c r="A30" t="s">
        <v>58</v>
      </c>
      <c r="E30" s="39" t="s">
        <v>289</v>
      </c>
    </row>
    <row r="31" spans="1:16" ht="12.75">
      <c r="A31" t="s">
        <v>49</v>
      </c>
      <c s="34" t="s">
        <v>75</v>
      </c>
      <c s="34" t="s">
        <v>495</v>
      </c>
      <c s="35" t="s">
        <v>57</v>
      </c>
      <c s="6" t="s">
        <v>496</v>
      </c>
      <c s="36" t="s">
        <v>62</v>
      </c>
      <c s="37">
        <v>21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286</v>
      </c>
      <c>
        <f>(M31*21)/100</f>
      </c>
      <c t="s">
        <v>27</v>
      </c>
    </row>
    <row r="32" spans="1:5" ht="12.75">
      <c r="A32" s="35" t="s">
        <v>54</v>
      </c>
      <c r="E32" s="39" t="s">
        <v>490</v>
      </c>
    </row>
    <row r="33" spans="1:5" ht="12.75">
      <c r="A33" s="35" t="s">
        <v>56</v>
      </c>
      <c r="E33" s="40" t="s">
        <v>497</v>
      </c>
    </row>
    <row r="34" spans="1:5" ht="12.75">
      <c r="A34" t="s">
        <v>58</v>
      </c>
      <c r="E34" s="39" t="s">
        <v>289</v>
      </c>
    </row>
    <row r="35" spans="1:16" ht="25.5">
      <c r="A35" t="s">
        <v>49</v>
      </c>
      <c s="34" t="s">
        <v>80</v>
      </c>
      <c s="34" t="s">
        <v>498</v>
      </c>
      <c s="35" t="s">
        <v>57</v>
      </c>
      <c s="6" t="s">
        <v>499</v>
      </c>
      <c s="36" t="s">
        <v>52</v>
      </c>
      <c s="37">
        <v>7.07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286</v>
      </c>
      <c>
        <f>(M35*21)/100</f>
      </c>
      <c t="s">
        <v>27</v>
      </c>
    </row>
    <row r="36" spans="1:5" ht="12.75">
      <c r="A36" s="35" t="s">
        <v>54</v>
      </c>
      <c r="E36" s="39" t="s">
        <v>500</v>
      </c>
    </row>
    <row r="37" spans="1:5" ht="25.5">
      <c r="A37" s="35" t="s">
        <v>56</v>
      </c>
      <c r="E37" s="40" t="s">
        <v>501</v>
      </c>
    </row>
    <row r="38" spans="1:5" ht="12.75">
      <c r="A38" t="s">
        <v>58</v>
      </c>
      <c r="E38" s="39" t="s">
        <v>289</v>
      </c>
    </row>
    <row r="39" spans="1:16" ht="25.5">
      <c r="A39" t="s">
        <v>49</v>
      </c>
      <c s="34" t="s">
        <v>84</v>
      </c>
      <c s="34" t="s">
        <v>502</v>
      </c>
      <c s="35" t="s">
        <v>57</v>
      </c>
      <c s="6" t="s">
        <v>503</v>
      </c>
      <c s="36" t="s">
        <v>298</v>
      </c>
      <c s="37">
        <v>311.2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286</v>
      </c>
      <c>
        <f>(M39*21)/100</f>
      </c>
      <c t="s">
        <v>27</v>
      </c>
    </row>
    <row r="40" spans="1:5" ht="12.75">
      <c r="A40" s="35" t="s">
        <v>54</v>
      </c>
      <c r="E40" s="39" t="s">
        <v>308</v>
      </c>
    </row>
    <row r="41" spans="1:5" ht="12.75">
      <c r="A41" s="35" t="s">
        <v>56</v>
      </c>
      <c r="E41" s="40" t="s">
        <v>504</v>
      </c>
    </row>
    <row r="42" spans="1:5" ht="12.75">
      <c r="A42" t="s">
        <v>58</v>
      </c>
      <c r="E42" s="39" t="s">
        <v>289</v>
      </c>
    </row>
    <row r="43" spans="1:16" ht="25.5">
      <c r="A43" t="s">
        <v>49</v>
      </c>
      <c s="34" t="s">
        <v>89</v>
      </c>
      <c s="34" t="s">
        <v>505</v>
      </c>
      <c s="35" t="s">
        <v>57</v>
      </c>
      <c s="6" t="s">
        <v>506</v>
      </c>
      <c s="36" t="s">
        <v>52</v>
      </c>
      <c s="37">
        <v>40.55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286</v>
      </c>
      <c>
        <f>(M43*21)/100</f>
      </c>
      <c t="s">
        <v>27</v>
      </c>
    </row>
    <row r="44" spans="1:5" ht="12.75">
      <c r="A44" s="35" t="s">
        <v>54</v>
      </c>
      <c r="E44" s="39" t="s">
        <v>490</v>
      </c>
    </row>
    <row r="45" spans="1:5" ht="38.25">
      <c r="A45" s="35" t="s">
        <v>56</v>
      </c>
      <c r="E45" s="40" t="s">
        <v>507</v>
      </c>
    </row>
    <row r="46" spans="1:5" ht="12.75">
      <c r="A46" t="s">
        <v>58</v>
      </c>
      <c r="E46" s="39" t="s">
        <v>289</v>
      </c>
    </row>
    <row r="47" spans="1:16" ht="25.5">
      <c r="A47" t="s">
        <v>49</v>
      </c>
      <c s="34" t="s">
        <v>94</v>
      </c>
      <c s="34" t="s">
        <v>508</v>
      </c>
      <c s="35" t="s">
        <v>57</v>
      </c>
      <c s="6" t="s">
        <v>509</v>
      </c>
      <c s="36" t="s">
        <v>298</v>
      </c>
      <c s="37">
        <v>1622.16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286</v>
      </c>
      <c>
        <f>(M47*21)/100</f>
      </c>
      <c t="s">
        <v>27</v>
      </c>
    </row>
    <row r="48" spans="1:5" ht="12.75">
      <c r="A48" s="35" t="s">
        <v>54</v>
      </c>
      <c r="E48" s="39" t="s">
        <v>308</v>
      </c>
    </row>
    <row r="49" spans="1:5" ht="12.75">
      <c r="A49" s="35" t="s">
        <v>56</v>
      </c>
      <c r="E49" s="40" t="s">
        <v>510</v>
      </c>
    </row>
    <row r="50" spans="1:5" ht="12.75">
      <c r="A50" t="s">
        <v>58</v>
      </c>
      <c r="E50" s="39" t="s">
        <v>289</v>
      </c>
    </row>
    <row r="51" spans="1:16" ht="12.75">
      <c r="A51" t="s">
        <v>49</v>
      </c>
      <c s="34" t="s">
        <v>100</v>
      </c>
      <c s="34" t="s">
        <v>511</v>
      </c>
      <c s="35" t="s">
        <v>57</v>
      </c>
      <c s="6" t="s">
        <v>512</v>
      </c>
      <c s="36" t="s">
        <v>52</v>
      </c>
      <c s="37">
        <v>7.75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286</v>
      </c>
      <c>
        <f>(M51*21)/100</f>
      </c>
      <c t="s">
        <v>27</v>
      </c>
    </row>
    <row r="52" spans="1:5" ht="12.75">
      <c r="A52" s="35" t="s">
        <v>54</v>
      </c>
      <c r="E52" s="39" t="s">
        <v>490</v>
      </c>
    </row>
    <row r="53" spans="1:5" ht="12.75">
      <c r="A53" s="35" t="s">
        <v>56</v>
      </c>
      <c r="E53" s="40" t="s">
        <v>513</v>
      </c>
    </row>
    <row r="54" spans="1:5" ht="12.75">
      <c r="A54" t="s">
        <v>58</v>
      </c>
      <c r="E54" s="39" t="s">
        <v>289</v>
      </c>
    </row>
    <row r="55" spans="1:16" ht="12.75">
      <c r="A55" t="s">
        <v>49</v>
      </c>
      <c s="34" t="s">
        <v>104</v>
      </c>
      <c s="34" t="s">
        <v>514</v>
      </c>
      <c s="35" t="s">
        <v>57</v>
      </c>
      <c s="6" t="s">
        <v>515</v>
      </c>
      <c s="36" t="s">
        <v>298</v>
      </c>
      <c s="37">
        <v>341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286</v>
      </c>
      <c>
        <f>(M55*21)/100</f>
      </c>
      <c t="s">
        <v>27</v>
      </c>
    </row>
    <row r="56" spans="1:5" ht="12.75">
      <c r="A56" s="35" t="s">
        <v>54</v>
      </c>
      <c r="E56" s="39" t="s">
        <v>308</v>
      </c>
    </row>
    <row r="57" spans="1:5" ht="12.75">
      <c r="A57" s="35" t="s">
        <v>56</v>
      </c>
      <c r="E57" s="40" t="s">
        <v>516</v>
      </c>
    </row>
    <row r="58" spans="1:5" ht="12.75">
      <c r="A58" t="s">
        <v>58</v>
      </c>
      <c r="E58" s="39" t="s">
        <v>289</v>
      </c>
    </row>
    <row r="59" spans="1:16" ht="12.75">
      <c r="A59" t="s">
        <v>49</v>
      </c>
      <c s="34" t="s">
        <v>109</v>
      </c>
      <c s="34" t="s">
        <v>517</v>
      </c>
      <c s="35" t="s">
        <v>57</v>
      </c>
      <c s="6" t="s">
        <v>518</v>
      </c>
      <c s="36" t="s">
        <v>62</v>
      </c>
      <c s="37">
        <v>36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286</v>
      </c>
      <c>
        <f>(M59*21)/100</f>
      </c>
      <c t="s">
        <v>27</v>
      </c>
    </row>
    <row r="60" spans="1:5" ht="12.75">
      <c r="A60" s="35" t="s">
        <v>54</v>
      </c>
      <c r="E60" s="39" t="s">
        <v>519</v>
      </c>
    </row>
    <row r="61" spans="1:5" ht="12.75">
      <c r="A61" s="35" t="s">
        <v>56</v>
      </c>
      <c r="E61" s="40" t="s">
        <v>520</v>
      </c>
    </row>
    <row r="62" spans="1:5" ht="12.75">
      <c r="A62" t="s">
        <v>58</v>
      </c>
      <c r="E62" s="39" t="s">
        <v>289</v>
      </c>
    </row>
    <row r="63" spans="1:16" ht="12.75">
      <c r="A63" t="s">
        <v>49</v>
      </c>
      <c s="34" t="s">
        <v>113</v>
      </c>
      <c s="34" t="s">
        <v>521</v>
      </c>
      <c s="35" t="s">
        <v>57</v>
      </c>
      <c s="6" t="s">
        <v>522</v>
      </c>
      <c s="36" t="s">
        <v>344</v>
      </c>
      <c s="37">
        <v>32.4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286</v>
      </c>
      <c>
        <f>(M63*21)/100</f>
      </c>
      <c t="s">
        <v>27</v>
      </c>
    </row>
    <row r="64" spans="1:5" ht="12.75">
      <c r="A64" s="35" t="s">
        <v>54</v>
      </c>
      <c r="E64" s="39" t="s">
        <v>523</v>
      </c>
    </row>
    <row r="65" spans="1:5" ht="12.75">
      <c r="A65" s="35" t="s">
        <v>56</v>
      </c>
      <c r="E65" s="40" t="s">
        <v>480</v>
      </c>
    </row>
    <row r="66" spans="1:5" ht="12.75">
      <c r="A66" t="s">
        <v>58</v>
      </c>
      <c r="E66" s="39" t="s">
        <v>289</v>
      </c>
    </row>
    <row r="67" spans="1:16" ht="12.75">
      <c r="A67" t="s">
        <v>49</v>
      </c>
      <c s="34" t="s">
        <v>117</v>
      </c>
      <c s="34" t="s">
        <v>524</v>
      </c>
      <c s="35" t="s">
        <v>57</v>
      </c>
      <c s="6" t="s">
        <v>525</v>
      </c>
      <c s="36" t="s">
        <v>52</v>
      </c>
      <c s="37">
        <v>9.9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286</v>
      </c>
      <c>
        <f>(M67*21)/100</f>
      </c>
      <c t="s">
        <v>27</v>
      </c>
    </row>
    <row r="68" spans="1:5" ht="12.75">
      <c r="A68" s="35" t="s">
        <v>54</v>
      </c>
      <c r="E68" s="39" t="s">
        <v>523</v>
      </c>
    </row>
    <row r="69" spans="1:5" ht="12.75">
      <c r="A69" s="35" t="s">
        <v>56</v>
      </c>
      <c r="E69" s="40" t="s">
        <v>526</v>
      </c>
    </row>
    <row r="70" spans="1:5" ht="12.75">
      <c r="A70" t="s">
        <v>58</v>
      </c>
      <c r="E70" s="39" t="s">
        <v>289</v>
      </c>
    </row>
    <row r="71" spans="1:16" ht="12.75">
      <c r="A71" t="s">
        <v>49</v>
      </c>
      <c s="34" t="s">
        <v>121</v>
      </c>
      <c s="34" t="s">
        <v>527</v>
      </c>
      <c s="35" t="s">
        <v>57</v>
      </c>
      <c s="6" t="s">
        <v>528</v>
      </c>
      <c s="36" t="s">
        <v>344</v>
      </c>
      <c s="37">
        <v>26.82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286</v>
      </c>
      <c>
        <f>(M71*21)/100</f>
      </c>
      <c t="s">
        <v>27</v>
      </c>
    </row>
    <row r="72" spans="1:5" ht="12.75">
      <c r="A72" s="35" t="s">
        <v>54</v>
      </c>
      <c r="E72" s="39" t="s">
        <v>523</v>
      </c>
    </row>
    <row r="73" spans="1:5" ht="12.75">
      <c r="A73" s="35" t="s">
        <v>56</v>
      </c>
      <c r="E73" s="40" t="s">
        <v>529</v>
      </c>
    </row>
    <row r="74" spans="1:5" ht="12.75">
      <c r="A74" t="s">
        <v>58</v>
      </c>
      <c r="E74" s="39" t="s">
        <v>289</v>
      </c>
    </row>
    <row r="75" spans="1:16" ht="12.75">
      <c r="A75" t="s">
        <v>49</v>
      </c>
      <c s="34" t="s">
        <v>125</v>
      </c>
      <c s="34" t="s">
        <v>530</v>
      </c>
      <c s="35" t="s">
        <v>57</v>
      </c>
      <c s="6" t="s">
        <v>531</v>
      </c>
      <c s="36" t="s">
        <v>344</v>
      </c>
      <c s="37">
        <v>33.3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286</v>
      </c>
      <c>
        <f>(M75*21)/100</f>
      </c>
      <c t="s">
        <v>27</v>
      </c>
    </row>
    <row r="76" spans="1:5" ht="12.75">
      <c r="A76" s="35" t="s">
        <v>54</v>
      </c>
      <c r="E76" s="39" t="s">
        <v>523</v>
      </c>
    </row>
    <row r="77" spans="1:5" ht="12.75">
      <c r="A77" s="35" t="s">
        <v>56</v>
      </c>
      <c r="E77" s="40" t="s">
        <v>532</v>
      </c>
    </row>
    <row r="78" spans="1:5" ht="12.75">
      <c r="A78" t="s">
        <v>58</v>
      </c>
      <c r="E78" s="39" t="s">
        <v>289</v>
      </c>
    </row>
    <row r="79" spans="1:16" ht="12.75">
      <c r="A79" t="s">
        <v>49</v>
      </c>
      <c s="34" t="s">
        <v>129</v>
      </c>
      <c s="34" t="s">
        <v>533</v>
      </c>
      <c s="35" t="s">
        <v>57</v>
      </c>
      <c s="6" t="s">
        <v>534</v>
      </c>
      <c s="36" t="s">
        <v>344</v>
      </c>
      <c s="37">
        <v>234.75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286</v>
      </c>
      <c>
        <f>(M79*21)/100</f>
      </c>
      <c t="s">
        <v>27</v>
      </c>
    </row>
    <row r="80" spans="1:5" ht="12.75">
      <c r="A80" s="35" t="s">
        <v>54</v>
      </c>
      <c r="E80" s="39" t="s">
        <v>523</v>
      </c>
    </row>
    <row r="81" spans="1:5" ht="25.5">
      <c r="A81" s="35" t="s">
        <v>56</v>
      </c>
      <c r="E81" s="40" t="s">
        <v>535</v>
      </c>
    </row>
    <row r="82" spans="1:5" ht="12.75">
      <c r="A82" t="s">
        <v>58</v>
      </c>
      <c r="E82" s="39" t="s">
        <v>289</v>
      </c>
    </row>
    <row r="83" spans="1:16" ht="12.75">
      <c r="A83" t="s">
        <v>49</v>
      </c>
      <c s="34" t="s">
        <v>136</v>
      </c>
      <c s="34" t="s">
        <v>536</v>
      </c>
      <c s="35" t="s">
        <v>57</v>
      </c>
      <c s="6" t="s">
        <v>537</v>
      </c>
      <c s="36" t="s">
        <v>344</v>
      </c>
      <c s="37">
        <v>100.85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286</v>
      </c>
      <c>
        <f>(M83*21)/100</f>
      </c>
      <c t="s">
        <v>27</v>
      </c>
    </row>
    <row r="84" spans="1:5" ht="12.75">
      <c r="A84" s="35" t="s">
        <v>54</v>
      </c>
      <c r="E84" s="39" t="s">
        <v>523</v>
      </c>
    </row>
    <row r="85" spans="1:5" ht="12.75">
      <c r="A85" s="35" t="s">
        <v>56</v>
      </c>
      <c r="E85" s="40" t="s">
        <v>538</v>
      </c>
    </row>
    <row r="86" spans="1:5" ht="12.75">
      <c r="A86" t="s">
        <v>58</v>
      </c>
      <c r="E86" s="39" t="s">
        <v>289</v>
      </c>
    </row>
    <row r="87" spans="1:16" ht="12.75">
      <c r="A87" t="s">
        <v>49</v>
      </c>
      <c s="34" t="s">
        <v>140</v>
      </c>
      <c s="34" t="s">
        <v>539</v>
      </c>
      <c s="35" t="s">
        <v>57</v>
      </c>
      <c s="6" t="s">
        <v>540</v>
      </c>
      <c s="36" t="s">
        <v>344</v>
      </c>
      <c s="37">
        <v>154.7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286</v>
      </c>
      <c>
        <f>(M87*21)/100</f>
      </c>
      <c t="s">
        <v>27</v>
      </c>
    </row>
    <row r="88" spans="1:5" ht="12.75">
      <c r="A88" s="35" t="s">
        <v>54</v>
      </c>
      <c r="E88" s="39" t="s">
        <v>523</v>
      </c>
    </row>
    <row r="89" spans="1:5" ht="12.75">
      <c r="A89" s="35" t="s">
        <v>56</v>
      </c>
      <c r="E89" s="40" t="s">
        <v>541</v>
      </c>
    </row>
    <row r="90" spans="1:5" ht="12.75">
      <c r="A90" t="s">
        <v>58</v>
      </c>
      <c r="E90" s="39" t="s">
        <v>289</v>
      </c>
    </row>
    <row r="91" spans="1:16" ht="12.75">
      <c r="A91" t="s">
        <v>49</v>
      </c>
      <c s="34" t="s">
        <v>144</v>
      </c>
      <c s="34" t="s">
        <v>542</v>
      </c>
      <c s="35" t="s">
        <v>57</v>
      </c>
      <c s="6" t="s">
        <v>543</v>
      </c>
      <c s="36" t="s">
        <v>344</v>
      </c>
      <c s="37">
        <v>10.65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286</v>
      </c>
      <c>
        <f>(M91*21)/100</f>
      </c>
      <c t="s">
        <v>27</v>
      </c>
    </row>
    <row r="92" spans="1:5" ht="12.75">
      <c r="A92" s="35" t="s">
        <v>54</v>
      </c>
      <c r="E92" s="39" t="s">
        <v>523</v>
      </c>
    </row>
    <row r="93" spans="1:5" ht="12.75">
      <c r="A93" s="35" t="s">
        <v>56</v>
      </c>
      <c r="E93" s="40" t="s">
        <v>544</v>
      </c>
    </row>
    <row r="94" spans="1:5" ht="12.75">
      <c r="A94" t="s">
        <v>58</v>
      </c>
      <c r="E94" s="39" t="s">
        <v>289</v>
      </c>
    </row>
    <row r="95" spans="1:16" ht="12.75">
      <c r="A95" t="s">
        <v>49</v>
      </c>
      <c s="34" t="s">
        <v>148</v>
      </c>
      <c s="34" t="s">
        <v>545</v>
      </c>
      <c s="35" t="s">
        <v>57</v>
      </c>
      <c s="6" t="s">
        <v>546</v>
      </c>
      <c s="36" t="s">
        <v>52</v>
      </c>
      <c s="37">
        <v>3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286</v>
      </c>
      <c>
        <f>(M95*21)/100</f>
      </c>
      <c t="s">
        <v>27</v>
      </c>
    </row>
    <row r="96" spans="1:5" ht="12.75">
      <c r="A96" s="35" t="s">
        <v>54</v>
      </c>
      <c r="E96" s="39" t="s">
        <v>523</v>
      </c>
    </row>
    <row r="97" spans="1:5" ht="12.75">
      <c r="A97" s="35" t="s">
        <v>56</v>
      </c>
      <c r="E97" s="40" t="s">
        <v>547</v>
      </c>
    </row>
    <row r="98" spans="1:5" ht="12.75">
      <c r="A98" t="s">
        <v>58</v>
      </c>
      <c r="E98" s="39" t="s">
        <v>289</v>
      </c>
    </row>
    <row r="99" spans="1:16" ht="25.5">
      <c r="A99" t="s">
        <v>49</v>
      </c>
      <c s="34" t="s">
        <v>152</v>
      </c>
      <c s="34" t="s">
        <v>548</v>
      </c>
      <c s="35" t="s">
        <v>57</v>
      </c>
      <c s="6" t="s">
        <v>549</v>
      </c>
      <c s="36" t="s">
        <v>344</v>
      </c>
      <c s="37">
        <v>26.6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286</v>
      </c>
      <c>
        <f>(M99*21)/100</f>
      </c>
      <c t="s">
        <v>27</v>
      </c>
    </row>
    <row r="100" spans="1:5" ht="12.75">
      <c r="A100" s="35" t="s">
        <v>54</v>
      </c>
      <c r="E100" s="39" t="s">
        <v>550</v>
      </c>
    </row>
    <row r="101" spans="1:5" ht="51">
      <c r="A101" s="35" t="s">
        <v>56</v>
      </c>
      <c r="E101" s="40" t="s">
        <v>551</v>
      </c>
    </row>
    <row r="102" spans="1:5" ht="12.75">
      <c r="A102" t="s">
        <v>58</v>
      </c>
      <c r="E102" s="39" t="s">
        <v>289</v>
      </c>
    </row>
    <row r="103" spans="1:16" ht="12.75">
      <c r="A103" t="s">
        <v>49</v>
      </c>
      <c s="34" t="s">
        <v>156</v>
      </c>
      <c s="34" t="s">
        <v>552</v>
      </c>
      <c s="35" t="s">
        <v>57</v>
      </c>
      <c s="6" t="s">
        <v>553</v>
      </c>
      <c s="36" t="s">
        <v>344</v>
      </c>
      <c s="37">
        <v>91.9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286</v>
      </c>
      <c>
        <f>(M103*21)/100</f>
      </c>
      <c t="s">
        <v>27</v>
      </c>
    </row>
    <row r="104" spans="1:5" ht="12.75">
      <c r="A104" s="35" t="s">
        <v>54</v>
      </c>
      <c r="E104" s="39" t="s">
        <v>554</v>
      </c>
    </row>
    <row r="105" spans="1:5" ht="12.75">
      <c r="A105" s="35" t="s">
        <v>56</v>
      </c>
      <c r="E105" s="40" t="s">
        <v>555</v>
      </c>
    </row>
    <row r="106" spans="1:5" ht="12.75">
      <c r="A106" t="s">
        <v>58</v>
      </c>
      <c r="E106" s="39" t="s">
        <v>289</v>
      </c>
    </row>
    <row r="107" spans="1:13" ht="12.75">
      <c r="A107" t="s">
        <v>46</v>
      </c>
      <c r="C107" s="31" t="s">
        <v>89</v>
      </c>
      <c r="E107" s="33" t="s">
        <v>265</v>
      </c>
      <c r="J107" s="32">
        <f>0</f>
      </c>
      <c s="32">
        <f>0</f>
      </c>
      <c s="32">
        <f>0+L108+L112</f>
      </c>
      <c s="32">
        <f>0+M108+M112</f>
      </c>
    </row>
    <row r="108" spans="1:16" ht="12.75">
      <c r="A108" t="s">
        <v>49</v>
      </c>
      <c s="34" t="s">
        <v>160</v>
      </c>
      <c s="34" t="s">
        <v>354</v>
      </c>
      <c s="35" t="s">
        <v>57</v>
      </c>
      <c s="6" t="s">
        <v>355</v>
      </c>
      <c s="36" t="s">
        <v>163</v>
      </c>
      <c s="37">
        <v>60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286</v>
      </c>
      <c>
        <f>(M108*21)/100</f>
      </c>
      <c t="s">
        <v>27</v>
      </c>
    </row>
    <row r="109" spans="1:5" ht="12.75">
      <c r="A109" s="35" t="s">
        <v>54</v>
      </c>
      <c r="E109" s="39" t="s">
        <v>57</v>
      </c>
    </row>
    <row r="110" spans="1:5" ht="12.75">
      <c r="A110" s="35" t="s">
        <v>56</v>
      </c>
      <c r="E110" s="40" t="s">
        <v>556</v>
      </c>
    </row>
    <row r="111" spans="1:5" ht="12.75">
      <c r="A111" t="s">
        <v>58</v>
      </c>
      <c r="E111" s="39" t="s">
        <v>289</v>
      </c>
    </row>
    <row r="112" spans="1:16" ht="12.75">
      <c r="A112" t="s">
        <v>49</v>
      </c>
      <c s="34" t="s">
        <v>165</v>
      </c>
      <c s="34" t="s">
        <v>460</v>
      </c>
      <c s="35" t="s">
        <v>57</v>
      </c>
      <c s="6" t="s">
        <v>461</v>
      </c>
      <c s="36" t="s">
        <v>215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286</v>
      </c>
      <c>
        <f>(M112*21)/100</f>
      </c>
      <c t="s">
        <v>27</v>
      </c>
    </row>
    <row r="113" spans="1:5" ht="25.5">
      <c r="A113" s="35" t="s">
        <v>54</v>
      </c>
      <c r="E113" s="39" t="s">
        <v>462</v>
      </c>
    </row>
    <row r="114" spans="1:5" ht="12.75">
      <c r="A114" s="35" t="s">
        <v>56</v>
      </c>
      <c r="E114" s="40" t="s">
        <v>557</v>
      </c>
    </row>
    <row r="115" spans="1:5" ht="12.75">
      <c r="A115" t="s">
        <v>58</v>
      </c>
      <c r="E115" s="39" t="s">
        <v>289</v>
      </c>
    </row>
    <row r="116" spans="1:13" ht="12.75">
      <c r="A116" t="s">
        <v>46</v>
      </c>
      <c r="C116" s="31" t="s">
        <v>361</v>
      </c>
      <c r="E116" s="33" t="s">
        <v>362</v>
      </c>
      <c r="J116" s="32">
        <f>0</f>
      </c>
      <c s="32">
        <f>0</f>
      </c>
      <c s="32">
        <f>0+L117+L121+L125</f>
      </c>
      <c s="32">
        <f>0+M117+M121+M125</f>
      </c>
    </row>
    <row r="117" spans="1:16" ht="25.5">
      <c r="A117" t="s">
        <v>49</v>
      </c>
      <c s="34" t="s">
        <v>169</v>
      </c>
      <c s="34" t="s">
        <v>558</v>
      </c>
      <c s="35" t="s">
        <v>57</v>
      </c>
      <c s="6" t="s">
        <v>559</v>
      </c>
      <c s="36" t="s">
        <v>365</v>
      </c>
      <c s="37">
        <v>0.45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286</v>
      </c>
      <c>
        <f>(M117*21)/100</f>
      </c>
      <c t="s">
        <v>27</v>
      </c>
    </row>
    <row r="118" spans="1:5" ht="12.75">
      <c r="A118" s="35" t="s">
        <v>54</v>
      </c>
      <c r="E118" s="39" t="s">
        <v>560</v>
      </c>
    </row>
    <row r="119" spans="1:5" ht="12.75">
      <c r="A119" s="35" t="s">
        <v>56</v>
      </c>
      <c r="E119" s="40" t="s">
        <v>561</v>
      </c>
    </row>
    <row r="120" spans="1:5" ht="12.75">
      <c r="A120" t="s">
        <v>58</v>
      </c>
      <c r="E120" s="39" t="s">
        <v>289</v>
      </c>
    </row>
    <row r="121" spans="1:16" ht="25.5">
      <c r="A121" t="s">
        <v>49</v>
      </c>
      <c s="34" t="s">
        <v>173</v>
      </c>
      <c s="34" t="s">
        <v>562</v>
      </c>
      <c s="35" t="s">
        <v>57</v>
      </c>
      <c s="6" t="s">
        <v>563</v>
      </c>
      <c s="36" t="s">
        <v>365</v>
      </c>
      <c s="37">
        <v>32.61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286</v>
      </c>
      <c>
        <f>(M121*21)/100</f>
      </c>
      <c t="s">
        <v>27</v>
      </c>
    </row>
    <row r="122" spans="1:5" ht="12.75">
      <c r="A122" s="35" t="s">
        <v>54</v>
      </c>
      <c r="E122" s="39" t="s">
        <v>564</v>
      </c>
    </row>
    <row r="123" spans="1:5" ht="12.75">
      <c r="A123" s="35" t="s">
        <v>56</v>
      </c>
      <c r="E123" s="40" t="s">
        <v>565</v>
      </c>
    </row>
    <row r="124" spans="1:5" ht="12.75">
      <c r="A124" t="s">
        <v>58</v>
      </c>
      <c r="E124" s="39" t="s">
        <v>289</v>
      </c>
    </row>
    <row r="125" spans="1:16" ht="25.5">
      <c r="A125" t="s">
        <v>49</v>
      </c>
      <c s="34" t="s">
        <v>178</v>
      </c>
      <c s="34" t="s">
        <v>566</v>
      </c>
      <c s="35" t="s">
        <v>57</v>
      </c>
      <c s="6" t="s">
        <v>567</v>
      </c>
      <c s="36" t="s">
        <v>365</v>
      </c>
      <c s="37">
        <v>81.11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286</v>
      </c>
      <c>
        <f>(M125*21)/100</f>
      </c>
      <c t="s">
        <v>27</v>
      </c>
    </row>
    <row r="126" spans="1:5" ht="12.75">
      <c r="A126" s="35" t="s">
        <v>54</v>
      </c>
      <c r="E126" s="39" t="s">
        <v>568</v>
      </c>
    </row>
    <row r="127" spans="1:5" ht="12.75">
      <c r="A127" s="35" t="s">
        <v>56</v>
      </c>
      <c r="E127" s="40" t="s">
        <v>569</v>
      </c>
    </row>
    <row r="128" spans="1:5" ht="12.75">
      <c r="A128" t="s">
        <v>58</v>
      </c>
      <c r="E128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472</v>
      </c>
      <c r="E4" s="26" t="s">
        <v>473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572</v>
      </c>
      <c r="E8" s="30" t="s">
        <v>571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71</v>
      </c>
      <c r="E9" s="33" t="s">
        <v>283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47</v>
      </c>
      <c s="34" t="s">
        <v>552</v>
      </c>
      <c s="35" t="s">
        <v>57</v>
      </c>
      <c s="6" t="s">
        <v>553</v>
      </c>
      <c s="36" t="s">
        <v>344</v>
      </c>
      <c s="37">
        <v>18.2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12.75">
      <c r="A11" s="35" t="s">
        <v>54</v>
      </c>
      <c r="E11" s="39" t="s">
        <v>573</v>
      </c>
    </row>
    <row r="12" spans="1:5" ht="12.75">
      <c r="A12" s="35" t="s">
        <v>56</v>
      </c>
      <c r="E12" s="40" t="s">
        <v>574</v>
      </c>
    </row>
    <row r="13" spans="1:5" ht="12.75">
      <c r="A13" t="s">
        <v>58</v>
      </c>
      <c r="E13" s="39" t="s">
        <v>289</v>
      </c>
    </row>
    <row r="14" spans="1:13" ht="12.75">
      <c r="A14" t="s">
        <v>46</v>
      </c>
      <c r="C14" s="31" t="s">
        <v>89</v>
      </c>
      <c r="E14" s="33" t="s">
        <v>265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27</v>
      </c>
      <c s="34" t="s">
        <v>354</v>
      </c>
      <c s="35" t="s">
        <v>57</v>
      </c>
      <c s="6" t="s">
        <v>355</v>
      </c>
      <c s="36" t="s">
        <v>163</v>
      </c>
      <c s="37">
        <v>30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286</v>
      </c>
      <c>
        <f>(M15*21)/100</f>
      </c>
      <c t="s">
        <v>27</v>
      </c>
    </row>
    <row r="16" spans="1:5" ht="12.75">
      <c r="A16" s="35" t="s">
        <v>54</v>
      </c>
      <c r="E16" s="39" t="s">
        <v>57</v>
      </c>
    </row>
    <row r="17" spans="1:5" ht="12.75">
      <c r="A17" s="35" t="s">
        <v>56</v>
      </c>
      <c r="E17" s="40" t="s">
        <v>575</v>
      </c>
    </row>
    <row r="18" spans="1:5" ht="12.75">
      <c r="A18" t="s">
        <v>58</v>
      </c>
      <c r="E18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576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576</v>
      </c>
      <c r="E4" s="26" t="s">
        <v>577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COUNTIFS(L8:L198,"=0",A8:A198,"P")+COUNTIFS(L8:L198,"",A8:A198,"P")+SUM(Q8:Q198)</f>
      </c>
    </row>
    <row r="8" spans="1:13" ht="12.75">
      <c r="A8" t="s">
        <v>44</v>
      </c>
      <c r="C8" s="28" t="s">
        <v>580</v>
      </c>
      <c r="E8" s="30" t="s">
        <v>579</v>
      </c>
      <c r="J8" s="29">
        <f>0+J9+J34+J167+J176+J185</f>
      </c>
      <c s="29">
        <f>0+K9+K34+K167+K176+K185</f>
      </c>
      <c s="29">
        <f>0+L9+L34+L167+L176+L185</f>
      </c>
      <c s="29">
        <f>0+M9+M34+M167+M176+M185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47</v>
      </c>
      <c s="34" t="s">
        <v>376</v>
      </c>
      <c s="35" t="s">
        <v>57</v>
      </c>
      <c s="6" t="s">
        <v>377</v>
      </c>
      <c s="36" t="s">
        <v>344</v>
      </c>
      <c s="37">
        <v>348.74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286</v>
      </c>
      <c>
        <f>(M10*21)/100</f>
      </c>
      <c t="s">
        <v>27</v>
      </c>
    </row>
    <row r="11" spans="1:5" ht="25.5">
      <c r="A11" s="35" t="s">
        <v>54</v>
      </c>
      <c r="E11" s="39" t="s">
        <v>581</v>
      </c>
    </row>
    <row r="12" spans="1:5" ht="25.5">
      <c r="A12" s="35" t="s">
        <v>56</v>
      </c>
      <c r="E12" s="40" t="s">
        <v>582</v>
      </c>
    </row>
    <row r="13" spans="1:5" ht="12.75">
      <c r="A13" t="s">
        <v>58</v>
      </c>
      <c r="E13" s="39" t="s">
        <v>289</v>
      </c>
    </row>
    <row r="14" spans="1:16" ht="12.75">
      <c r="A14" t="s">
        <v>49</v>
      </c>
      <c s="34" t="s">
        <v>27</v>
      </c>
      <c s="34" t="s">
        <v>583</v>
      </c>
      <c s="35" t="s">
        <v>57</v>
      </c>
      <c s="6" t="s">
        <v>584</v>
      </c>
      <c s="36" t="s">
        <v>344</v>
      </c>
      <c s="37">
        <v>204.07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286</v>
      </c>
      <c>
        <f>(M14*21)/100</f>
      </c>
      <c t="s">
        <v>27</v>
      </c>
    </row>
    <row r="15" spans="1:5" ht="12.75">
      <c r="A15" s="35" t="s">
        <v>54</v>
      </c>
      <c r="E15" s="39" t="s">
        <v>585</v>
      </c>
    </row>
    <row r="16" spans="1:5" ht="12.75">
      <c r="A16" s="35" t="s">
        <v>56</v>
      </c>
      <c r="E16" s="40" t="s">
        <v>586</v>
      </c>
    </row>
    <row r="17" spans="1:5" ht="12.75">
      <c r="A17" t="s">
        <v>58</v>
      </c>
      <c r="E17" s="39" t="s">
        <v>289</v>
      </c>
    </row>
    <row r="18" spans="1:16" ht="12.75">
      <c r="A18" t="s">
        <v>49</v>
      </c>
      <c s="34" t="s">
        <v>26</v>
      </c>
      <c s="34" t="s">
        <v>396</v>
      </c>
      <c s="35" t="s">
        <v>57</v>
      </c>
      <c s="6" t="s">
        <v>397</v>
      </c>
      <c s="36" t="s">
        <v>344</v>
      </c>
      <c s="37">
        <v>411.44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286</v>
      </c>
      <c>
        <f>(M18*21)/100</f>
      </c>
      <c t="s">
        <v>27</v>
      </c>
    </row>
    <row r="19" spans="1:5" ht="12.75">
      <c r="A19" s="35" t="s">
        <v>54</v>
      </c>
      <c r="E19" s="39" t="s">
        <v>587</v>
      </c>
    </row>
    <row r="20" spans="1:5" ht="12.75">
      <c r="A20" s="35" t="s">
        <v>56</v>
      </c>
      <c r="E20" s="40" t="s">
        <v>588</v>
      </c>
    </row>
    <row r="21" spans="1:5" ht="12.75">
      <c r="A21" t="s">
        <v>58</v>
      </c>
      <c r="E21" s="39" t="s">
        <v>289</v>
      </c>
    </row>
    <row r="22" spans="1:16" ht="12.75">
      <c r="A22" t="s">
        <v>49</v>
      </c>
      <c s="34" t="s">
        <v>67</v>
      </c>
      <c s="34" t="s">
        <v>388</v>
      </c>
      <c s="35" t="s">
        <v>57</v>
      </c>
      <c s="6" t="s">
        <v>389</v>
      </c>
      <c s="36" t="s">
        <v>52</v>
      </c>
      <c s="37">
        <v>64.62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286</v>
      </c>
      <c>
        <f>(M22*21)/100</f>
      </c>
      <c t="s">
        <v>27</v>
      </c>
    </row>
    <row r="23" spans="1:5" ht="12.75">
      <c r="A23" s="35" t="s">
        <v>54</v>
      </c>
      <c r="E23" s="39" t="s">
        <v>589</v>
      </c>
    </row>
    <row r="24" spans="1:5" ht="51">
      <c r="A24" s="35" t="s">
        <v>56</v>
      </c>
      <c r="E24" s="40" t="s">
        <v>590</v>
      </c>
    </row>
    <row r="25" spans="1:5" ht="12.75">
      <c r="A25" t="s">
        <v>58</v>
      </c>
      <c r="E25" s="39" t="s">
        <v>289</v>
      </c>
    </row>
    <row r="26" spans="1:16" ht="12.75">
      <c r="A26" t="s">
        <v>49</v>
      </c>
      <c s="34" t="s">
        <v>71</v>
      </c>
      <c s="34" t="s">
        <v>392</v>
      </c>
      <c s="35" t="s">
        <v>57</v>
      </c>
      <c s="6" t="s">
        <v>393</v>
      </c>
      <c s="36" t="s">
        <v>307</v>
      </c>
      <c s="37">
        <v>1292.46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286</v>
      </c>
      <c>
        <f>(M26*21)/100</f>
      </c>
      <c t="s">
        <v>27</v>
      </c>
    </row>
    <row r="27" spans="1:5" ht="12.75">
      <c r="A27" s="35" t="s">
        <v>54</v>
      </c>
      <c r="E27" s="39" t="s">
        <v>591</v>
      </c>
    </row>
    <row r="28" spans="1:5" ht="12.75">
      <c r="A28" s="35" t="s">
        <v>56</v>
      </c>
      <c r="E28" s="40" t="s">
        <v>592</v>
      </c>
    </row>
    <row r="29" spans="1:5" ht="12.75">
      <c r="A29" t="s">
        <v>58</v>
      </c>
      <c r="E29" s="39" t="s">
        <v>289</v>
      </c>
    </row>
    <row r="30" spans="1:16" ht="12.75">
      <c r="A30" t="s">
        <v>49</v>
      </c>
      <c s="34" t="s">
        <v>75</v>
      </c>
      <c s="34" t="s">
        <v>593</v>
      </c>
      <c s="35" t="s">
        <v>57</v>
      </c>
      <c s="6" t="s">
        <v>594</v>
      </c>
      <c s="36" t="s">
        <v>52</v>
      </c>
      <c s="37">
        <v>40.31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286</v>
      </c>
      <c>
        <f>(M30*21)/100</f>
      </c>
      <c t="s">
        <v>27</v>
      </c>
    </row>
    <row r="31" spans="1:5" ht="12.75">
      <c r="A31" s="35" t="s">
        <v>54</v>
      </c>
      <c r="E31" s="39" t="s">
        <v>595</v>
      </c>
    </row>
    <row r="32" spans="1:5" ht="12.75">
      <c r="A32" s="35" t="s">
        <v>56</v>
      </c>
      <c r="E32" s="40" t="s">
        <v>596</v>
      </c>
    </row>
    <row r="33" spans="1:5" ht="12.75">
      <c r="A33" t="s">
        <v>58</v>
      </c>
      <c r="E33" s="39" t="s">
        <v>289</v>
      </c>
    </row>
    <row r="34" spans="1:13" ht="12.75">
      <c r="A34" t="s">
        <v>46</v>
      </c>
      <c r="C34" s="31" t="s">
        <v>71</v>
      </c>
      <c r="E34" s="33" t="s">
        <v>283</v>
      </c>
      <c r="J34" s="32">
        <f>0</f>
      </c>
      <c s="32">
        <f>0</f>
      </c>
      <c s="32">
        <f>0+L35+L39+L43+L47+L51+L55+L59+L63+L67+L71+L75+L79+L83+L87+L91+L95+L99+L103+L107+L111+L115+L119+L123+L127+L131+L135+L139+L143+L147+L151+L155+L159+L163</f>
      </c>
      <c s="32">
        <f>0+M35+M39+M43+M47+M51+M55+M59+M63+M67+M71+M75+M79+M83+M87+M91+M95+M99+M103+M107+M111+M115+M119+M123+M127+M131+M135+M139+M143+M147+M151+M155+M159+M163</f>
      </c>
    </row>
    <row r="35" spans="1:16" ht="25.5">
      <c r="A35" t="s">
        <v>49</v>
      </c>
      <c s="34" t="s">
        <v>80</v>
      </c>
      <c s="34" t="s">
        <v>481</v>
      </c>
      <c s="35" t="s">
        <v>57</v>
      </c>
      <c s="6" t="s">
        <v>482</v>
      </c>
      <c s="36" t="s">
        <v>62</v>
      </c>
      <c s="37">
        <v>20.8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286</v>
      </c>
      <c>
        <f>(M35*21)/100</f>
      </c>
      <c t="s">
        <v>27</v>
      </c>
    </row>
    <row r="36" spans="1:5" ht="12.75">
      <c r="A36" s="35" t="s">
        <v>54</v>
      </c>
      <c r="E36" s="39" t="s">
        <v>597</v>
      </c>
    </row>
    <row r="37" spans="1:5" ht="12.75">
      <c r="A37" s="35" t="s">
        <v>56</v>
      </c>
      <c r="E37" s="40" t="s">
        <v>598</v>
      </c>
    </row>
    <row r="38" spans="1:5" ht="12.75">
      <c r="A38" t="s">
        <v>58</v>
      </c>
      <c r="E38" s="39" t="s">
        <v>289</v>
      </c>
    </row>
    <row r="39" spans="1:16" ht="25.5">
      <c r="A39" t="s">
        <v>49</v>
      </c>
      <c s="34" t="s">
        <v>84</v>
      </c>
      <c s="34" t="s">
        <v>485</v>
      </c>
      <c s="35" t="s">
        <v>57</v>
      </c>
      <c s="6" t="s">
        <v>486</v>
      </c>
      <c s="36" t="s">
        <v>298</v>
      </c>
      <c s="37">
        <v>112.4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286</v>
      </c>
      <c>
        <f>(M39*21)/100</f>
      </c>
      <c t="s">
        <v>27</v>
      </c>
    </row>
    <row r="40" spans="1:5" ht="12.75">
      <c r="A40" s="35" t="s">
        <v>54</v>
      </c>
      <c r="E40" s="39" t="s">
        <v>308</v>
      </c>
    </row>
    <row r="41" spans="1:5" ht="12.75">
      <c r="A41" s="35" t="s">
        <v>56</v>
      </c>
      <c r="E41" s="40" t="s">
        <v>599</v>
      </c>
    </row>
    <row r="42" spans="1:5" ht="12.75">
      <c r="A42" t="s">
        <v>58</v>
      </c>
      <c r="E42" s="39" t="s">
        <v>289</v>
      </c>
    </row>
    <row r="43" spans="1:16" ht="12.75">
      <c r="A43" t="s">
        <v>49</v>
      </c>
      <c s="34" t="s">
        <v>89</v>
      </c>
      <c s="34" t="s">
        <v>600</v>
      </c>
      <c s="35" t="s">
        <v>57</v>
      </c>
      <c s="6" t="s">
        <v>601</v>
      </c>
      <c s="36" t="s">
        <v>52</v>
      </c>
      <c s="37">
        <v>0.36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286</v>
      </c>
      <c>
        <f>(M43*21)/100</f>
      </c>
      <c t="s">
        <v>27</v>
      </c>
    </row>
    <row r="44" spans="1:5" ht="12.75">
      <c r="A44" s="35" t="s">
        <v>54</v>
      </c>
      <c r="E44" s="39" t="s">
        <v>602</v>
      </c>
    </row>
    <row r="45" spans="1:5" ht="12.75">
      <c r="A45" s="35" t="s">
        <v>56</v>
      </c>
      <c r="E45" s="40" t="s">
        <v>603</v>
      </c>
    </row>
    <row r="46" spans="1:5" ht="12.75">
      <c r="A46" t="s">
        <v>58</v>
      </c>
      <c r="E46" s="39" t="s">
        <v>289</v>
      </c>
    </row>
    <row r="47" spans="1:16" ht="12.75">
      <c r="A47" t="s">
        <v>49</v>
      </c>
      <c s="34" t="s">
        <v>94</v>
      </c>
      <c s="34" t="s">
        <v>604</v>
      </c>
      <c s="35" t="s">
        <v>57</v>
      </c>
      <c s="6" t="s">
        <v>605</v>
      </c>
      <c s="36" t="s">
        <v>298</v>
      </c>
      <c s="37">
        <v>18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286</v>
      </c>
      <c>
        <f>(M47*21)/100</f>
      </c>
      <c t="s">
        <v>27</v>
      </c>
    </row>
    <row r="48" spans="1:5" ht="12.75">
      <c r="A48" s="35" t="s">
        <v>54</v>
      </c>
      <c r="E48" s="39" t="s">
        <v>308</v>
      </c>
    </row>
    <row r="49" spans="1:5" ht="12.75">
      <c r="A49" s="35" t="s">
        <v>56</v>
      </c>
      <c r="E49" s="40" t="s">
        <v>606</v>
      </c>
    </row>
    <row r="50" spans="1:5" ht="12.75">
      <c r="A50" t="s">
        <v>58</v>
      </c>
      <c r="E50" s="39" t="s">
        <v>289</v>
      </c>
    </row>
    <row r="51" spans="1:16" ht="25.5">
      <c r="A51" t="s">
        <v>49</v>
      </c>
      <c s="34" t="s">
        <v>100</v>
      </c>
      <c s="34" t="s">
        <v>498</v>
      </c>
      <c s="35" t="s">
        <v>57</v>
      </c>
      <c s="6" t="s">
        <v>499</v>
      </c>
      <c s="36" t="s">
        <v>52</v>
      </c>
      <c s="37">
        <v>22.12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286</v>
      </c>
      <c>
        <f>(M51*21)/100</f>
      </c>
      <c t="s">
        <v>27</v>
      </c>
    </row>
    <row r="52" spans="1:5" ht="12.75">
      <c r="A52" s="35" t="s">
        <v>54</v>
      </c>
      <c r="E52" s="39" t="s">
        <v>607</v>
      </c>
    </row>
    <row r="53" spans="1:5" ht="25.5">
      <c r="A53" s="35" t="s">
        <v>56</v>
      </c>
      <c r="E53" s="40" t="s">
        <v>608</v>
      </c>
    </row>
    <row r="54" spans="1:5" ht="12.75">
      <c r="A54" t="s">
        <v>58</v>
      </c>
      <c r="E54" s="39" t="s">
        <v>289</v>
      </c>
    </row>
    <row r="55" spans="1:16" ht="25.5">
      <c r="A55" t="s">
        <v>49</v>
      </c>
      <c s="34" t="s">
        <v>104</v>
      </c>
      <c s="34" t="s">
        <v>502</v>
      </c>
      <c s="35" t="s">
        <v>57</v>
      </c>
      <c s="6" t="s">
        <v>503</v>
      </c>
      <c s="36" t="s">
        <v>298</v>
      </c>
      <c s="37">
        <v>973.4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286</v>
      </c>
      <c>
        <f>(M55*21)/100</f>
      </c>
      <c t="s">
        <v>27</v>
      </c>
    </row>
    <row r="56" spans="1:5" ht="12.75">
      <c r="A56" s="35" t="s">
        <v>54</v>
      </c>
      <c r="E56" s="39" t="s">
        <v>308</v>
      </c>
    </row>
    <row r="57" spans="1:5" ht="12.75">
      <c r="A57" s="35" t="s">
        <v>56</v>
      </c>
      <c r="E57" s="40" t="s">
        <v>609</v>
      </c>
    </row>
    <row r="58" spans="1:5" ht="12.75">
      <c r="A58" t="s">
        <v>58</v>
      </c>
      <c r="E58" s="39" t="s">
        <v>289</v>
      </c>
    </row>
    <row r="59" spans="1:16" ht="25.5">
      <c r="A59" t="s">
        <v>49</v>
      </c>
      <c s="34" t="s">
        <v>109</v>
      </c>
      <c s="34" t="s">
        <v>505</v>
      </c>
      <c s="35" t="s">
        <v>57</v>
      </c>
      <c s="6" t="s">
        <v>506</v>
      </c>
      <c s="36" t="s">
        <v>52</v>
      </c>
      <c s="37">
        <v>24.46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286</v>
      </c>
      <c>
        <f>(M59*21)/100</f>
      </c>
      <c t="s">
        <v>27</v>
      </c>
    </row>
    <row r="60" spans="1:5" ht="12.75">
      <c r="A60" s="35" t="s">
        <v>54</v>
      </c>
      <c r="E60" s="39" t="s">
        <v>607</v>
      </c>
    </row>
    <row r="61" spans="1:5" ht="12.75">
      <c r="A61" s="35" t="s">
        <v>56</v>
      </c>
      <c r="E61" s="40" t="s">
        <v>610</v>
      </c>
    </row>
    <row r="62" spans="1:5" ht="12.75">
      <c r="A62" t="s">
        <v>58</v>
      </c>
      <c r="E62" s="39" t="s">
        <v>289</v>
      </c>
    </row>
    <row r="63" spans="1:16" ht="25.5">
      <c r="A63" t="s">
        <v>49</v>
      </c>
      <c s="34" t="s">
        <v>113</v>
      </c>
      <c s="34" t="s">
        <v>508</v>
      </c>
      <c s="35" t="s">
        <v>57</v>
      </c>
      <c s="6" t="s">
        <v>509</v>
      </c>
      <c s="36" t="s">
        <v>298</v>
      </c>
      <c s="37">
        <v>978.4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286</v>
      </c>
      <c>
        <f>(M63*21)/100</f>
      </c>
      <c t="s">
        <v>27</v>
      </c>
    </row>
    <row r="64" spans="1:5" ht="12.75">
      <c r="A64" s="35" t="s">
        <v>54</v>
      </c>
      <c r="E64" s="39" t="s">
        <v>308</v>
      </c>
    </row>
    <row r="65" spans="1:5" ht="12.75">
      <c r="A65" s="35" t="s">
        <v>56</v>
      </c>
      <c r="E65" s="40" t="s">
        <v>611</v>
      </c>
    </row>
    <row r="66" spans="1:5" ht="12.75">
      <c r="A66" t="s">
        <v>58</v>
      </c>
      <c r="E66" s="39" t="s">
        <v>289</v>
      </c>
    </row>
    <row r="67" spans="1:16" ht="12.75">
      <c r="A67" t="s">
        <v>49</v>
      </c>
      <c s="34" t="s">
        <v>117</v>
      </c>
      <c s="34" t="s">
        <v>488</v>
      </c>
      <c s="35" t="s">
        <v>57</v>
      </c>
      <c s="6" t="s">
        <v>489</v>
      </c>
      <c s="36" t="s">
        <v>62</v>
      </c>
      <c s="37">
        <v>29.2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286</v>
      </c>
      <c>
        <f>(M67*21)/100</f>
      </c>
      <c t="s">
        <v>27</v>
      </c>
    </row>
    <row r="68" spans="1:5" ht="12.75">
      <c r="A68" s="35" t="s">
        <v>54</v>
      </c>
      <c r="E68" s="39" t="s">
        <v>607</v>
      </c>
    </row>
    <row r="69" spans="1:5" ht="12.75">
      <c r="A69" s="35" t="s">
        <v>56</v>
      </c>
      <c r="E69" s="40" t="s">
        <v>612</v>
      </c>
    </row>
    <row r="70" spans="1:5" ht="12.75">
      <c r="A70" t="s">
        <v>58</v>
      </c>
      <c r="E70" s="39" t="s">
        <v>289</v>
      </c>
    </row>
    <row r="71" spans="1:16" ht="12.75">
      <c r="A71" t="s">
        <v>49</v>
      </c>
      <c s="34" t="s">
        <v>121</v>
      </c>
      <c s="34" t="s">
        <v>495</v>
      </c>
      <c s="35" t="s">
        <v>57</v>
      </c>
      <c s="6" t="s">
        <v>496</v>
      </c>
      <c s="36" t="s">
        <v>62</v>
      </c>
      <c s="37">
        <v>29.2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286</v>
      </c>
      <c>
        <f>(M71*21)/100</f>
      </c>
      <c t="s">
        <v>27</v>
      </c>
    </row>
    <row r="72" spans="1:5" ht="12.75">
      <c r="A72" s="35" t="s">
        <v>54</v>
      </c>
      <c r="E72" s="39" t="s">
        <v>607</v>
      </c>
    </row>
    <row r="73" spans="1:5" ht="12.75">
      <c r="A73" s="35" t="s">
        <v>56</v>
      </c>
      <c r="E73" s="40" t="s">
        <v>612</v>
      </c>
    </row>
    <row r="74" spans="1:5" ht="12.75">
      <c r="A74" t="s">
        <v>58</v>
      </c>
      <c r="E74" s="39" t="s">
        <v>289</v>
      </c>
    </row>
    <row r="75" spans="1:16" ht="12.75">
      <c r="A75" t="s">
        <v>49</v>
      </c>
      <c s="34" t="s">
        <v>125</v>
      </c>
      <c s="34" t="s">
        <v>613</v>
      </c>
      <c s="35" t="s">
        <v>57</v>
      </c>
      <c s="6" t="s">
        <v>614</v>
      </c>
      <c s="36" t="s">
        <v>62</v>
      </c>
      <c s="37">
        <v>3.75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286</v>
      </c>
      <c>
        <f>(M75*21)/100</f>
      </c>
      <c t="s">
        <v>27</v>
      </c>
    </row>
    <row r="76" spans="1:5" ht="12.75">
      <c r="A76" s="35" t="s">
        <v>54</v>
      </c>
      <c r="E76" s="39" t="s">
        <v>615</v>
      </c>
    </row>
    <row r="77" spans="1:5" ht="12.75">
      <c r="A77" s="35" t="s">
        <v>56</v>
      </c>
      <c r="E77" s="40" t="s">
        <v>616</v>
      </c>
    </row>
    <row r="78" spans="1:5" ht="12.75">
      <c r="A78" t="s">
        <v>58</v>
      </c>
      <c r="E78" s="39" t="s">
        <v>289</v>
      </c>
    </row>
    <row r="79" spans="1:16" ht="12.75">
      <c r="A79" t="s">
        <v>49</v>
      </c>
      <c s="34" t="s">
        <v>129</v>
      </c>
      <c s="34" t="s">
        <v>617</v>
      </c>
      <c s="35" t="s">
        <v>57</v>
      </c>
      <c s="6" t="s">
        <v>618</v>
      </c>
      <c s="36" t="s">
        <v>62</v>
      </c>
      <c s="37">
        <v>144.35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286</v>
      </c>
      <c>
        <f>(M79*21)/100</f>
      </c>
      <c t="s">
        <v>27</v>
      </c>
    </row>
    <row r="80" spans="1:5" ht="12.75">
      <c r="A80" s="35" t="s">
        <v>54</v>
      </c>
      <c r="E80" s="39" t="s">
        <v>619</v>
      </c>
    </row>
    <row r="81" spans="1:5" ht="25.5">
      <c r="A81" s="35" t="s">
        <v>56</v>
      </c>
      <c r="E81" s="40" t="s">
        <v>620</v>
      </c>
    </row>
    <row r="82" spans="1:5" ht="12.75">
      <c r="A82" t="s">
        <v>58</v>
      </c>
      <c r="E82" s="39" t="s">
        <v>289</v>
      </c>
    </row>
    <row r="83" spans="1:16" ht="12.75">
      <c r="A83" t="s">
        <v>49</v>
      </c>
      <c s="34" t="s">
        <v>136</v>
      </c>
      <c s="34" t="s">
        <v>621</v>
      </c>
      <c s="35" t="s">
        <v>57</v>
      </c>
      <c s="6" t="s">
        <v>622</v>
      </c>
      <c s="36" t="s">
        <v>62</v>
      </c>
      <c s="37">
        <v>16.95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286</v>
      </c>
      <c>
        <f>(M83*21)/100</f>
      </c>
      <c t="s">
        <v>27</v>
      </c>
    </row>
    <row r="84" spans="1:5" ht="12.75">
      <c r="A84" s="35" t="s">
        <v>54</v>
      </c>
      <c r="E84" s="39" t="s">
        <v>623</v>
      </c>
    </row>
    <row r="85" spans="1:5" ht="12.75">
      <c r="A85" s="35" t="s">
        <v>56</v>
      </c>
      <c r="E85" s="40" t="s">
        <v>624</v>
      </c>
    </row>
    <row r="86" spans="1:5" ht="12.75">
      <c r="A86" t="s">
        <v>58</v>
      </c>
      <c r="E86" s="39" t="s">
        <v>289</v>
      </c>
    </row>
    <row r="87" spans="1:16" ht="12.75">
      <c r="A87" t="s">
        <v>49</v>
      </c>
      <c s="34" t="s">
        <v>140</v>
      </c>
      <c s="34" t="s">
        <v>517</v>
      </c>
      <c s="35" t="s">
        <v>57</v>
      </c>
      <c s="6" t="s">
        <v>518</v>
      </c>
      <c s="36" t="s">
        <v>62</v>
      </c>
      <c s="37">
        <v>16.75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286</v>
      </c>
      <c>
        <f>(M87*21)/100</f>
      </c>
      <c t="s">
        <v>27</v>
      </c>
    </row>
    <row r="88" spans="1:5" ht="12.75">
      <c r="A88" s="35" t="s">
        <v>54</v>
      </c>
      <c r="E88" s="39" t="s">
        <v>625</v>
      </c>
    </row>
    <row r="89" spans="1:5" ht="12.75">
      <c r="A89" s="35" t="s">
        <v>56</v>
      </c>
      <c r="E89" s="40" t="s">
        <v>626</v>
      </c>
    </row>
    <row r="90" spans="1:5" ht="12.75">
      <c r="A90" t="s">
        <v>58</v>
      </c>
      <c r="E90" s="39" t="s">
        <v>289</v>
      </c>
    </row>
    <row r="91" spans="1:16" ht="12.75">
      <c r="A91" t="s">
        <v>49</v>
      </c>
      <c s="34" t="s">
        <v>144</v>
      </c>
      <c s="34" t="s">
        <v>627</v>
      </c>
      <c s="35" t="s">
        <v>57</v>
      </c>
      <c s="6" t="s">
        <v>628</v>
      </c>
      <c s="36" t="s">
        <v>344</v>
      </c>
      <c s="37">
        <v>150.26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286</v>
      </c>
      <c>
        <f>(M91*21)/100</f>
      </c>
      <c t="s">
        <v>27</v>
      </c>
    </row>
    <row r="92" spans="1:5" ht="12.75">
      <c r="A92" s="35" t="s">
        <v>54</v>
      </c>
      <c r="E92" s="39" t="s">
        <v>629</v>
      </c>
    </row>
    <row r="93" spans="1:5" ht="12.75">
      <c r="A93" s="35" t="s">
        <v>56</v>
      </c>
      <c r="E93" s="40" t="s">
        <v>630</v>
      </c>
    </row>
    <row r="94" spans="1:5" ht="12.75">
      <c r="A94" t="s">
        <v>58</v>
      </c>
      <c r="E94" s="39" t="s">
        <v>289</v>
      </c>
    </row>
    <row r="95" spans="1:16" ht="12.75">
      <c r="A95" t="s">
        <v>49</v>
      </c>
      <c s="34" t="s">
        <v>148</v>
      </c>
      <c s="34" t="s">
        <v>521</v>
      </c>
      <c s="35" t="s">
        <v>57</v>
      </c>
      <c s="6" t="s">
        <v>522</v>
      </c>
      <c s="36" t="s">
        <v>344</v>
      </c>
      <c s="37">
        <v>40.64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286</v>
      </c>
      <c>
        <f>(M95*21)/100</f>
      </c>
      <c t="s">
        <v>27</v>
      </c>
    </row>
    <row r="96" spans="1:5" ht="12.75">
      <c r="A96" s="35" t="s">
        <v>54</v>
      </c>
      <c r="E96" s="39" t="s">
        <v>631</v>
      </c>
    </row>
    <row r="97" spans="1:5" ht="12.75">
      <c r="A97" s="35" t="s">
        <v>56</v>
      </c>
      <c r="E97" s="40" t="s">
        <v>632</v>
      </c>
    </row>
    <row r="98" spans="1:5" ht="12.75">
      <c r="A98" t="s">
        <v>58</v>
      </c>
      <c r="E98" s="39" t="s">
        <v>289</v>
      </c>
    </row>
    <row r="99" spans="1:16" ht="12.75">
      <c r="A99" t="s">
        <v>49</v>
      </c>
      <c s="34" t="s">
        <v>152</v>
      </c>
      <c s="34" t="s">
        <v>633</v>
      </c>
      <c s="35" t="s">
        <v>57</v>
      </c>
      <c s="6" t="s">
        <v>634</v>
      </c>
      <c s="36" t="s">
        <v>344</v>
      </c>
      <c s="37">
        <v>145.15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286</v>
      </c>
      <c>
        <f>(M99*21)/100</f>
      </c>
      <c t="s">
        <v>27</v>
      </c>
    </row>
    <row r="100" spans="1:5" ht="12.75">
      <c r="A100" s="35" t="s">
        <v>54</v>
      </c>
      <c r="E100" s="39" t="s">
        <v>635</v>
      </c>
    </row>
    <row r="101" spans="1:5" ht="12.75">
      <c r="A101" s="35" t="s">
        <v>56</v>
      </c>
      <c r="E101" s="40" t="s">
        <v>636</v>
      </c>
    </row>
    <row r="102" spans="1:5" ht="12.75">
      <c r="A102" t="s">
        <v>58</v>
      </c>
      <c r="E102" s="39" t="s">
        <v>289</v>
      </c>
    </row>
    <row r="103" spans="1:16" ht="25.5">
      <c r="A103" t="s">
        <v>49</v>
      </c>
      <c s="34" t="s">
        <v>156</v>
      </c>
      <c s="34" t="s">
        <v>637</v>
      </c>
      <c s="35" t="s">
        <v>57</v>
      </c>
      <c s="6" t="s">
        <v>638</v>
      </c>
      <c s="36" t="s">
        <v>344</v>
      </c>
      <c s="37">
        <v>4.98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286</v>
      </c>
      <c>
        <f>(M103*21)/100</f>
      </c>
      <c t="s">
        <v>27</v>
      </c>
    </row>
    <row r="104" spans="1:5" ht="12.75">
      <c r="A104" s="35" t="s">
        <v>54</v>
      </c>
      <c r="E104" s="39" t="s">
        <v>639</v>
      </c>
    </row>
    <row r="105" spans="1:5" ht="12.75">
      <c r="A105" s="35" t="s">
        <v>56</v>
      </c>
      <c r="E105" s="40" t="s">
        <v>640</v>
      </c>
    </row>
    <row r="106" spans="1:5" ht="12.75">
      <c r="A106" t="s">
        <v>58</v>
      </c>
      <c r="E106" s="39" t="s">
        <v>289</v>
      </c>
    </row>
    <row r="107" spans="1:16" ht="12.75">
      <c r="A107" t="s">
        <v>49</v>
      </c>
      <c s="34" t="s">
        <v>160</v>
      </c>
      <c s="34" t="s">
        <v>641</v>
      </c>
      <c s="35" t="s">
        <v>57</v>
      </c>
      <c s="6" t="s">
        <v>642</v>
      </c>
      <c s="36" t="s">
        <v>344</v>
      </c>
      <c s="37">
        <v>15.5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286</v>
      </c>
      <c>
        <f>(M107*21)/100</f>
      </c>
      <c t="s">
        <v>27</v>
      </c>
    </row>
    <row r="108" spans="1:5" ht="12.75">
      <c r="A108" s="35" t="s">
        <v>54</v>
      </c>
      <c r="E108" s="39" t="s">
        <v>643</v>
      </c>
    </row>
    <row r="109" spans="1:5" ht="12.75">
      <c r="A109" s="35" t="s">
        <v>56</v>
      </c>
      <c r="E109" s="40" t="s">
        <v>644</v>
      </c>
    </row>
    <row r="110" spans="1:5" ht="12.75">
      <c r="A110" t="s">
        <v>58</v>
      </c>
      <c r="E110" s="39" t="s">
        <v>289</v>
      </c>
    </row>
    <row r="111" spans="1:16" ht="25.5">
      <c r="A111" t="s">
        <v>49</v>
      </c>
      <c s="34" t="s">
        <v>165</v>
      </c>
      <c s="34" t="s">
        <v>645</v>
      </c>
      <c s="35" t="s">
        <v>57</v>
      </c>
      <c s="6" t="s">
        <v>646</v>
      </c>
      <c s="36" t="s">
        <v>344</v>
      </c>
      <c s="37">
        <v>10.3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286</v>
      </c>
      <c>
        <f>(M111*21)/100</f>
      </c>
      <c t="s">
        <v>27</v>
      </c>
    </row>
    <row r="112" spans="1:5" ht="12.75">
      <c r="A112" s="35" t="s">
        <v>54</v>
      </c>
      <c r="E112" s="39" t="s">
        <v>643</v>
      </c>
    </row>
    <row r="113" spans="1:5" ht="12.75">
      <c r="A113" s="35" t="s">
        <v>56</v>
      </c>
      <c r="E113" s="40" t="s">
        <v>647</v>
      </c>
    </row>
    <row r="114" spans="1:5" ht="12.75">
      <c r="A114" t="s">
        <v>58</v>
      </c>
      <c r="E114" s="39" t="s">
        <v>289</v>
      </c>
    </row>
    <row r="115" spans="1:16" ht="25.5">
      <c r="A115" t="s">
        <v>49</v>
      </c>
      <c s="34" t="s">
        <v>169</v>
      </c>
      <c s="34" t="s">
        <v>648</v>
      </c>
      <c s="35" t="s">
        <v>57</v>
      </c>
      <c s="6" t="s">
        <v>649</v>
      </c>
      <c s="36" t="s">
        <v>344</v>
      </c>
      <c s="37">
        <v>30.87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286</v>
      </c>
      <c>
        <f>(M115*21)/100</f>
      </c>
      <c t="s">
        <v>27</v>
      </c>
    </row>
    <row r="116" spans="1:5" ht="12.75">
      <c r="A116" s="35" t="s">
        <v>54</v>
      </c>
      <c r="E116" s="39" t="s">
        <v>643</v>
      </c>
    </row>
    <row r="117" spans="1:5" ht="12.75">
      <c r="A117" s="35" t="s">
        <v>56</v>
      </c>
      <c r="E117" s="40" t="s">
        <v>650</v>
      </c>
    </row>
    <row r="118" spans="1:5" ht="12.75">
      <c r="A118" t="s">
        <v>58</v>
      </c>
      <c r="E118" s="39" t="s">
        <v>289</v>
      </c>
    </row>
    <row r="119" spans="1:16" ht="25.5">
      <c r="A119" t="s">
        <v>49</v>
      </c>
      <c s="34" t="s">
        <v>173</v>
      </c>
      <c s="34" t="s">
        <v>651</v>
      </c>
      <c s="35" t="s">
        <v>57</v>
      </c>
      <c s="6" t="s">
        <v>652</v>
      </c>
      <c s="36" t="s">
        <v>344</v>
      </c>
      <c s="37">
        <v>5.36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286</v>
      </c>
      <c>
        <f>(M119*21)/100</f>
      </c>
      <c t="s">
        <v>27</v>
      </c>
    </row>
    <row r="120" spans="1:5" ht="12.75">
      <c r="A120" s="35" t="s">
        <v>54</v>
      </c>
      <c r="E120" s="39" t="s">
        <v>653</v>
      </c>
    </row>
    <row r="121" spans="1:5" ht="12.75">
      <c r="A121" s="35" t="s">
        <v>56</v>
      </c>
      <c r="E121" s="40" t="s">
        <v>654</v>
      </c>
    </row>
    <row r="122" spans="1:5" ht="12.75">
      <c r="A122" t="s">
        <v>58</v>
      </c>
      <c r="E122" s="39" t="s">
        <v>289</v>
      </c>
    </row>
    <row r="123" spans="1:16" ht="25.5">
      <c r="A123" t="s">
        <v>49</v>
      </c>
      <c s="34" t="s">
        <v>178</v>
      </c>
      <c s="34" t="s">
        <v>655</v>
      </c>
      <c s="35" t="s">
        <v>57</v>
      </c>
      <c s="6" t="s">
        <v>656</v>
      </c>
      <c s="36" t="s">
        <v>344</v>
      </c>
      <c s="37">
        <v>12.59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286</v>
      </c>
      <c>
        <f>(M123*21)/100</f>
      </c>
      <c t="s">
        <v>27</v>
      </c>
    </row>
    <row r="124" spans="1:5" ht="12.75">
      <c r="A124" s="35" t="s">
        <v>54</v>
      </c>
      <c r="E124" s="39" t="s">
        <v>643</v>
      </c>
    </row>
    <row r="125" spans="1:5" ht="12.75">
      <c r="A125" s="35" t="s">
        <v>56</v>
      </c>
      <c r="E125" s="40" t="s">
        <v>657</v>
      </c>
    </row>
    <row r="126" spans="1:5" ht="12.75">
      <c r="A126" t="s">
        <v>58</v>
      </c>
      <c r="E126" s="39" t="s">
        <v>289</v>
      </c>
    </row>
    <row r="127" spans="1:16" ht="12.75">
      <c r="A127" t="s">
        <v>49</v>
      </c>
      <c s="34" t="s">
        <v>182</v>
      </c>
      <c s="34" t="s">
        <v>658</v>
      </c>
      <c s="35" t="s">
        <v>57</v>
      </c>
      <c s="6" t="s">
        <v>659</v>
      </c>
      <c s="36" t="s">
        <v>344</v>
      </c>
      <c s="37">
        <v>29.6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286</v>
      </c>
      <c>
        <f>(M127*21)/100</f>
      </c>
      <c t="s">
        <v>27</v>
      </c>
    </row>
    <row r="128" spans="1:5" ht="12.75">
      <c r="A128" s="35" t="s">
        <v>54</v>
      </c>
      <c r="E128" s="39" t="s">
        <v>643</v>
      </c>
    </row>
    <row r="129" spans="1:5" ht="12.75">
      <c r="A129" s="35" t="s">
        <v>56</v>
      </c>
      <c r="E129" s="40" t="s">
        <v>660</v>
      </c>
    </row>
    <row r="130" spans="1:5" ht="12.75">
      <c r="A130" t="s">
        <v>58</v>
      </c>
      <c r="E130" s="39" t="s">
        <v>289</v>
      </c>
    </row>
    <row r="131" spans="1:16" ht="12.75">
      <c r="A131" t="s">
        <v>49</v>
      </c>
      <c s="34" t="s">
        <v>187</v>
      </c>
      <c s="34" t="s">
        <v>527</v>
      </c>
      <c s="35" t="s">
        <v>57</v>
      </c>
      <c s="6" t="s">
        <v>528</v>
      </c>
      <c s="36" t="s">
        <v>344</v>
      </c>
      <c s="37">
        <v>32.72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286</v>
      </c>
      <c>
        <f>(M131*21)/100</f>
      </c>
      <c t="s">
        <v>27</v>
      </c>
    </row>
    <row r="132" spans="1:5" ht="12.75">
      <c r="A132" s="35" t="s">
        <v>54</v>
      </c>
      <c r="E132" s="39" t="s">
        <v>661</v>
      </c>
    </row>
    <row r="133" spans="1:5" ht="12.75">
      <c r="A133" s="35" t="s">
        <v>56</v>
      </c>
      <c r="E133" s="40" t="s">
        <v>662</v>
      </c>
    </row>
    <row r="134" spans="1:5" ht="12.75">
      <c r="A134" t="s">
        <v>58</v>
      </c>
      <c r="E134" s="39" t="s">
        <v>289</v>
      </c>
    </row>
    <row r="135" spans="1:16" ht="12.75">
      <c r="A135" t="s">
        <v>49</v>
      </c>
      <c s="34" t="s">
        <v>192</v>
      </c>
      <c s="34" t="s">
        <v>530</v>
      </c>
      <c s="35" t="s">
        <v>57</v>
      </c>
      <c s="6" t="s">
        <v>531</v>
      </c>
      <c s="36" t="s">
        <v>344</v>
      </c>
      <c s="37">
        <v>32.72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286</v>
      </c>
      <c>
        <f>(M135*21)/100</f>
      </c>
      <c t="s">
        <v>27</v>
      </c>
    </row>
    <row r="136" spans="1:5" ht="12.75">
      <c r="A136" s="35" t="s">
        <v>54</v>
      </c>
      <c r="E136" s="39" t="s">
        <v>661</v>
      </c>
    </row>
    <row r="137" spans="1:5" ht="12.75">
      <c r="A137" s="35" t="s">
        <v>56</v>
      </c>
      <c r="E137" s="40" t="s">
        <v>663</v>
      </c>
    </row>
    <row r="138" spans="1:5" ht="12.75">
      <c r="A138" t="s">
        <v>58</v>
      </c>
      <c r="E138" s="39" t="s">
        <v>289</v>
      </c>
    </row>
    <row r="139" spans="1:16" ht="12.75">
      <c r="A139" t="s">
        <v>49</v>
      </c>
      <c s="34" t="s">
        <v>196</v>
      </c>
      <c s="34" t="s">
        <v>533</v>
      </c>
      <c s="35" t="s">
        <v>57</v>
      </c>
      <c s="6" t="s">
        <v>534</v>
      </c>
      <c s="36" t="s">
        <v>344</v>
      </c>
      <c s="37">
        <v>72.66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286</v>
      </c>
      <c>
        <f>(M139*21)/100</f>
      </c>
      <c t="s">
        <v>27</v>
      </c>
    </row>
    <row r="140" spans="1:5" ht="12.75">
      <c r="A140" s="35" t="s">
        <v>54</v>
      </c>
      <c r="E140" s="39" t="s">
        <v>661</v>
      </c>
    </row>
    <row r="141" spans="1:5" ht="25.5">
      <c r="A141" s="35" t="s">
        <v>56</v>
      </c>
      <c r="E141" s="40" t="s">
        <v>664</v>
      </c>
    </row>
    <row r="142" spans="1:5" ht="12.75">
      <c r="A142" t="s">
        <v>58</v>
      </c>
      <c r="E142" s="39" t="s">
        <v>289</v>
      </c>
    </row>
    <row r="143" spans="1:16" ht="12.75">
      <c r="A143" t="s">
        <v>49</v>
      </c>
      <c s="34" t="s">
        <v>200</v>
      </c>
      <c s="34" t="s">
        <v>536</v>
      </c>
      <c s="35" t="s">
        <v>57</v>
      </c>
      <c s="6" t="s">
        <v>537</v>
      </c>
      <c s="36" t="s">
        <v>344</v>
      </c>
      <c s="37">
        <v>32.72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286</v>
      </c>
      <c>
        <f>(M143*21)/100</f>
      </c>
      <c t="s">
        <v>27</v>
      </c>
    </row>
    <row r="144" spans="1:5" ht="12.75">
      <c r="A144" s="35" t="s">
        <v>54</v>
      </c>
      <c r="E144" s="39" t="s">
        <v>661</v>
      </c>
    </row>
    <row r="145" spans="1:5" ht="12.75">
      <c r="A145" s="35" t="s">
        <v>56</v>
      </c>
      <c r="E145" s="40" t="s">
        <v>663</v>
      </c>
    </row>
    <row r="146" spans="1:5" ht="12.75">
      <c r="A146" t="s">
        <v>58</v>
      </c>
      <c r="E146" s="39" t="s">
        <v>289</v>
      </c>
    </row>
    <row r="147" spans="1:16" ht="12.75">
      <c r="A147" t="s">
        <v>49</v>
      </c>
      <c s="34" t="s">
        <v>204</v>
      </c>
      <c s="34" t="s">
        <v>539</v>
      </c>
      <c s="35" t="s">
        <v>57</v>
      </c>
      <c s="6" t="s">
        <v>540</v>
      </c>
      <c s="36" t="s">
        <v>344</v>
      </c>
      <c s="37">
        <v>39.94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286</v>
      </c>
      <c>
        <f>(M147*21)/100</f>
      </c>
      <c t="s">
        <v>27</v>
      </c>
    </row>
    <row r="148" spans="1:5" ht="12.75">
      <c r="A148" s="35" t="s">
        <v>54</v>
      </c>
      <c r="E148" s="39" t="s">
        <v>661</v>
      </c>
    </row>
    <row r="149" spans="1:5" ht="12.75">
      <c r="A149" s="35" t="s">
        <v>56</v>
      </c>
      <c r="E149" s="40" t="s">
        <v>665</v>
      </c>
    </row>
    <row r="150" spans="1:5" ht="12.75">
      <c r="A150" t="s">
        <v>58</v>
      </c>
      <c r="E150" s="39" t="s">
        <v>289</v>
      </c>
    </row>
    <row r="151" spans="1:16" ht="12.75">
      <c r="A151" t="s">
        <v>49</v>
      </c>
      <c s="34" t="s">
        <v>208</v>
      </c>
      <c s="34" t="s">
        <v>552</v>
      </c>
      <c s="35" t="s">
        <v>57</v>
      </c>
      <c s="6" t="s">
        <v>553</v>
      </c>
      <c s="36" t="s">
        <v>344</v>
      </c>
      <c s="37">
        <v>1.44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286</v>
      </c>
      <c>
        <f>(M151*21)/100</f>
      </c>
      <c t="s">
        <v>27</v>
      </c>
    </row>
    <row r="152" spans="1:5" ht="12.75">
      <c r="A152" s="35" t="s">
        <v>54</v>
      </c>
      <c r="E152" s="39" t="s">
        <v>666</v>
      </c>
    </row>
    <row r="153" spans="1:5" ht="12.75">
      <c r="A153" s="35" t="s">
        <v>56</v>
      </c>
      <c r="E153" s="40" t="s">
        <v>667</v>
      </c>
    </row>
    <row r="154" spans="1:5" ht="12.75">
      <c r="A154" t="s">
        <v>58</v>
      </c>
      <c r="E154" s="39" t="s">
        <v>289</v>
      </c>
    </row>
    <row r="155" spans="1:16" ht="12.75">
      <c r="A155" t="s">
        <v>49</v>
      </c>
      <c s="34" t="s">
        <v>212</v>
      </c>
      <c s="34" t="s">
        <v>668</v>
      </c>
      <c s="35" t="s">
        <v>57</v>
      </c>
      <c s="6" t="s">
        <v>669</v>
      </c>
      <c s="36" t="s">
        <v>62</v>
      </c>
      <c s="37">
        <v>5.32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286</v>
      </c>
      <c>
        <f>(M155*21)/100</f>
      </c>
      <c t="s">
        <v>27</v>
      </c>
    </row>
    <row r="156" spans="1:5" ht="12.75">
      <c r="A156" s="35" t="s">
        <v>54</v>
      </c>
      <c r="E156" s="39" t="s">
        <v>670</v>
      </c>
    </row>
    <row r="157" spans="1:5" ht="12.75">
      <c r="A157" s="35" t="s">
        <v>56</v>
      </c>
      <c r="E157" s="40" t="s">
        <v>671</v>
      </c>
    </row>
    <row r="158" spans="1:5" ht="12.75">
      <c r="A158" t="s">
        <v>58</v>
      </c>
      <c r="E158" s="39" t="s">
        <v>289</v>
      </c>
    </row>
    <row r="159" spans="1:16" ht="12.75">
      <c r="A159" t="s">
        <v>49</v>
      </c>
      <c s="34" t="s">
        <v>221</v>
      </c>
      <c s="34" t="s">
        <v>672</v>
      </c>
      <c s="35" t="s">
        <v>57</v>
      </c>
      <c s="6" t="s">
        <v>673</v>
      </c>
      <c s="36" t="s">
        <v>62</v>
      </c>
      <c s="37">
        <v>32.05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286</v>
      </c>
      <c>
        <f>(M159*21)/100</f>
      </c>
      <c t="s">
        <v>27</v>
      </c>
    </row>
    <row r="160" spans="1:5" ht="25.5">
      <c r="A160" s="35" t="s">
        <v>54</v>
      </c>
      <c r="E160" s="39" t="s">
        <v>674</v>
      </c>
    </row>
    <row r="161" spans="1:5" ht="12.75">
      <c r="A161" s="35" t="s">
        <v>56</v>
      </c>
      <c r="E161" s="40" t="s">
        <v>675</v>
      </c>
    </row>
    <row r="162" spans="1:5" ht="12.75">
      <c r="A162" t="s">
        <v>58</v>
      </c>
      <c r="E162" s="39" t="s">
        <v>289</v>
      </c>
    </row>
    <row r="163" spans="1:16" ht="12.75">
      <c r="A163" t="s">
        <v>49</v>
      </c>
      <c s="34" t="s">
        <v>227</v>
      </c>
      <c s="34" t="s">
        <v>676</v>
      </c>
      <c s="35" t="s">
        <v>57</v>
      </c>
      <c s="6" t="s">
        <v>677</v>
      </c>
      <c s="36" t="s">
        <v>62</v>
      </c>
      <c s="37">
        <v>26.4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286</v>
      </c>
      <c>
        <f>(M163*21)/100</f>
      </c>
      <c t="s">
        <v>27</v>
      </c>
    </row>
    <row r="164" spans="1:5" ht="12.75">
      <c r="A164" s="35" t="s">
        <v>54</v>
      </c>
      <c r="E164" s="39" t="s">
        <v>678</v>
      </c>
    </row>
    <row r="165" spans="1:5" ht="12.75">
      <c r="A165" s="35" t="s">
        <v>56</v>
      </c>
      <c r="E165" s="40" t="s">
        <v>679</v>
      </c>
    </row>
    <row r="166" spans="1:5" ht="12.75">
      <c r="A166" t="s">
        <v>58</v>
      </c>
      <c r="E166" s="39" t="s">
        <v>289</v>
      </c>
    </row>
    <row r="167" spans="1:13" ht="12.75">
      <c r="A167" t="s">
        <v>46</v>
      </c>
      <c r="C167" s="31" t="s">
        <v>84</v>
      </c>
      <c r="E167" s="33" t="s">
        <v>680</v>
      </c>
      <c r="J167" s="32">
        <f>0</f>
      </c>
      <c s="32">
        <f>0</f>
      </c>
      <c s="32">
        <f>0+L168+L172</f>
      </c>
      <c s="32">
        <f>0+M168+M172</f>
      </c>
    </row>
    <row r="168" spans="1:16" ht="12.75">
      <c r="A168" t="s">
        <v>49</v>
      </c>
      <c s="34" t="s">
        <v>231</v>
      </c>
      <c s="34" t="s">
        <v>681</v>
      </c>
      <c s="35" t="s">
        <v>57</v>
      </c>
      <c s="6" t="s">
        <v>682</v>
      </c>
      <c s="36" t="s">
        <v>224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286</v>
      </c>
      <c>
        <f>(M168*21)/100</f>
      </c>
      <c t="s">
        <v>27</v>
      </c>
    </row>
    <row r="169" spans="1:5" ht="12.75">
      <c r="A169" s="35" t="s">
        <v>54</v>
      </c>
      <c r="E169" s="39" t="s">
        <v>683</v>
      </c>
    </row>
    <row r="170" spans="1:5" ht="12.75">
      <c r="A170" s="35" t="s">
        <v>56</v>
      </c>
      <c r="E170" s="40" t="s">
        <v>684</v>
      </c>
    </row>
    <row r="171" spans="1:5" ht="12.75">
      <c r="A171" t="s">
        <v>58</v>
      </c>
      <c r="E171" s="39" t="s">
        <v>289</v>
      </c>
    </row>
    <row r="172" spans="1:16" ht="12.75">
      <c r="A172" t="s">
        <v>49</v>
      </c>
      <c s="34" t="s">
        <v>236</v>
      </c>
      <c s="34" t="s">
        <v>685</v>
      </c>
      <c s="35" t="s">
        <v>57</v>
      </c>
      <c s="6" t="s">
        <v>686</v>
      </c>
      <c s="36" t="s">
        <v>224</v>
      </c>
      <c s="37">
        <v>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286</v>
      </c>
      <c>
        <f>(M172*21)/100</f>
      </c>
      <c t="s">
        <v>27</v>
      </c>
    </row>
    <row r="173" spans="1:5" ht="12.75">
      <c r="A173" s="35" t="s">
        <v>54</v>
      </c>
      <c r="E173" s="39" t="s">
        <v>687</v>
      </c>
    </row>
    <row r="174" spans="1:5" ht="12.75">
      <c r="A174" s="35" t="s">
        <v>56</v>
      </c>
      <c r="E174" s="40" t="s">
        <v>688</v>
      </c>
    </row>
    <row r="175" spans="1:5" ht="12.75">
      <c r="A175" t="s">
        <v>58</v>
      </c>
      <c r="E175" s="39" t="s">
        <v>289</v>
      </c>
    </row>
    <row r="176" spans="1:13" ht="12.75">
      <c r="A176" t="s">
        <v>46</v>
      </c>
      <c r="C176" s="31" t="s">
        <v>89</v>
      </c>
      <c r="E176" s="33" t="s">
        <v>265</v>
      </c>
      <c r="J176" s="32">
        <f>0</f>
      </c>
      <c s="32">
        <f>0</f>
      </c>
      <c s="32">
        <f>0+L177+L181</f>
      </c>
      <c s="32">
        <f>0+M177+M181</f>
      </c>
    </row>
    <row r="177" spans="1:16" ht="12.75">
      <c r="A177" t="s">
        <v>49</v>
      </c>
      <c s="34" t="s">
        <v>240</v>
      </c>
      <c s="34" t="s">
        <v>354</v>
      </c>
      <c s="35" t="s">
        <v>57</v>
      </c>
      <c s="6" t="s">
        <v>355</v>
      </c>
      <c s="36" t="s">
        <v>163</v>
      </c>
      <c s="37">
        <v>80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286</v>
      </c>
      <c>
        <f>(M177*21)/100</f>
      </c>
      <c t="s">
        <v>27</v>
      </c>
    </row>
    <row r="178" spans="1:5" ht="12.75">
      <c r="A178" s="35" t="s">
        <v>54</v>
      </c>
      <c r="E178" s="39" t="s">
        <v>57</v>
      </c>
    </row>
    <row r="179" spans="1:5" ht="12.75">
      <c r="A179" s="35" t="s">
        <v>56</v>
      </c>
      <c r="E179" s="40" t="s">
        <v>689</v>
      </c>
    </row>
    <row r="180" spans="1:5" ht="12.75">
      <c r="A180" t="s">
        <v>58</v>
      </c>
      <c r="E180" s="39" t="s">
        <v>289</v>
      </c>
    </row>
    <row r="181" spans="1:16" ht="12.75">
      <c r="A181" t="s">
        <v>49</v>
      </c>
      <c s="34" t="s">
        <v>244</v>
      </c>
      <c s="34" t="s">
        <v>460</v>
      </c>
      <c s="35" t="s">
        <v>57</v>
      </c>
      <c s="6" t="s">
        <v>461</v>
      </c>
      <c s="36" t="s">
        <v>215</v>
      </c>
      <c s="37">
        <v>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286</v>
      </c>
      <c>
        <f>(M181*21)/100</f>
      </c>
      <c t="s">
        <v>27</v>
      </c>
    </row>
    <row r="182" spans="1:5" ht="25.5">
      <c r="A182" s="35" t="s">
        <v>54</v>
      </c>
      <c r="E182" s="39" t="s">
        <v>462</v>
      </c>
    </row>
    <row r="183" spans="1:5" ht="12.75">
      <c r="A183" s="35" t="s">
        <v>56</v>
      </c>
      <c r="E183" s="40" t="s">
        <v>557</v>
      </c>
    </row>
    <row r="184" spans="1:5" ht="12.75">
      <c r="A184" t="s">
        <v>58</v>
      </c>
      <c r="E184" s="39" t="s">
        <v>289</v>
      </c>
    </row>
    <row r="185" spans="1:13" ht="12.75">
      <c r="A185" t="s">
        <v>46</v>
      </c>
      <c r="C185" s="31" t="s">
        <v>361</v>
      </c>
      <c r="E185" s="33" t="s">
        <v>362</v>
      </c>
      <c r="J185" s="32">
        <f>0</f>
      </c>
      <c s="32">
        <f>0</f>
      </c>
      <c s="32">
        <f>0+L186+L190+L194+L198</f>
      </c>
      <c s="32">
        <f>0+M186+M190+M194+M198</f>
      </c>
    </row>
    <row r="186" spans="1:16" ht="25.5">
      <c r="A186" t="s">
        <v>49</v>
      </c>
      <c s="34" t="s">
        <v>690</v>
      </c>
      <c s="34" t="s">
        <v>558</v>
      </c>
      <c s="35" t="s">
        <v>57</v>
      </c>
      <c s="6" t="s">
        <v>559</v>
      </c>
      <c s="36" t="s">
        <v>365</v>
      </c>
      <c s="37">
        <v>6.52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286</v>
      </c>
      <c>
        <f>(M186*21)/100</f>
      </c>
      <c t="s">
        <v>27</v>
      </c>
    </row>
    <row r="187" spans="1:5" ht="12.75">
      <c r="A187" s="35" t="s">
        <v>54</v>
      </c>
      <c r="E187" s="39" t="s">
        <v>691</v>
      </c>
    </row>
    <row r="188" spans="1:5" ht="12.75">
      <c r="A188" s="35" t="s">
        <v>56</v>
      </c>
      <c r="E188" s="40" t="s">
        <v>692</v>
      </c>
    </row>
    <row r="189" spans="1:5" ht="12.75">
      <c r="A189" t="s">
        <v>58</v>
      </c>
      <c r="E189" s="39" t="s">
        <v>289</v>
      </c>
    </row>
    <row r="190" spans="1:16" ht="25.5">
      <c r="A190" t="s">
        <v>49</v>
      </c>
      <c s="34" t="s">
        <v>693</v>
      </c>
      <c s="34" t="s">
        <v>562</v>
      </c>
      <c s="35" t="s">
        <v>57</v>
      </c>
      <c s="6" t="s">
        <v>563</v>
      </c>
      <c s="36" t="s">
        <v>365</v>
      </c>
      <c s="37">
        <v>48.67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286</v>
      </c>
      <c>
        <f>(M190*21)/100</f>
      </c>
      <c t="s">
        <v>27</v>
      </c>
    </row>
    <row r="191" spans="1:5" ht="12.75">
      <c r="A191" s="35" t="s">
        <v>54</v>
      </c>
      <c r="E191" s="39" t="s">
        <v>694</v>
      </c>
    </row>
    <row r="192" spans="1:5" ht="12.75">
      <c r="A192" s="35" t="s">
        <v>56</v>
      </c>
      <c r="E192" s="40" t="s">
        <v>695</v>
      </c>
    </row>
    <row r="193" spans="1:5" ht="12.75">
      <c r="A193" t="s">
        <v>58</v>
      </c>
      <c r="E193" s="39" t="s">
        <v>289</v>
      </c>
    </row>
    <row r="194" spans="1:16" ht="25.5">
      <c r="A194" t="s">
        <v>49</v>
      </c>
      <c s="34" t="s">
        <v>696</v>
      </c>
      <c s="34" t="s">
        <v>464</v>
      </c>
      <c s="35" t="s">
        <v>57</v>
      </c>
      <c s="6" t="s">
        <v>465</v>
      </c>
      <c s="36" t="s">
        <v>365</v>
      </c>
      <c s="37">
        <v>131.5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286</v>
      </c>
      <c>
        <f>(M194*21)/100</f>
      </c>
      <c t="s">
        <v>27</v>
      </c>
    </row>
    <row r="195" spans="1:5" ht="12.75">
      <c r="A195" s="35" t="s">
        <v>54</v>
      </c>
      <c r="E195" s="39" t="s">
        <v>589</v>
      </c>
    </row>
    <row r="196" spans="1:5" ht="12.75">
      <c r="A196" s="35" t="s">
        <v>56</v>
      </c>
      <c r="E196" s="40" t="s">
        <v>697</v>
      </c>
    </row>
    <row r="197" spans="1:5" ht="12.75">
      <c r="A197" t="s">
        <v>58</v>
      </c>
      <c r="E197" s="39" t="s">
        <v>289</v>
      </c>
    </row>
    <row r="198" spans="1:16" ht="25.5">
      <c r="A198" t="s">
        <v>49</v>
      </c>
      <c s="34" t="s">
        <v>698</v>
      </c>
      <c s="34" t="s">
        <v>566</v>
      </c>
      <c s="35" t="s">
        <v>57</v>
      </c>
      <c s="6" t="s">
        <v>567</v>
      </c>
      <c s="36" t="s">
        <v>365</v>
      </c>
      <c s="37">
        <v>48.92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286</v>
      </c>
      <c>
        <f>(M198*21)/100</f>
      </c>
      <c t="s">
        <v>27</v>
      </c>
    </row>
    <row r="199" spans="1:5" ht="12.75">
      <c r="A199" s="35" t="s">
        <v>54</v>
      </c>
      <c r="E199" s="39" t="s">
        <v>694</v>
      </c>
    </row>
    <row r="200" spans="1:5" ht="12.75">
      <c r="A200" s="35" t="s">
        <v>56</v>
      </c>
      <c r="E200" s="40" t="s">
        <v>699</v>
      </c>
    </row>
    <row r="201" spans="1:5" ht="12.75">
      <c r="A201" t="s">
        <v>58</v>
      </c>
      <c r="E201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700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700</v>
      </c>
      <c r="E4" s="26" t="s">
        <v>701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704</v>
      </c>
      <c r="E8" s="30" t="s">
        <v>703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705</v>
      </c>
      <c r="E9" s="33" t="s">
        <v>703</v>
      </c>
      <c r="J9" s="32">
        <f>0</f>
      </c>
      <c s="32">
        <f>0</f>
      </c>
      <c s="32">
        <f>0+L10+L14+L18+L22+L26+L30+L34+L38+L42+L46+L50+L54+L58+L62</f>
      </c>
      <c s="32">
        <f>0+M10+M14+M18+M22+M26+M30+M34+M38+M42+M46+M50+M54+M58+M62</f>
      </c>
    </row>
    <row r="10" spans="1:16" ht="12.75">
      <c r="A10" t="s">
        <v>49</v>
      </c>
      <c s="34" t="s">
        <v>47</v>
      </c>
      <c s="34" t="s">
        <v>706</v>
      </c>
      <c s="35" t="s">
        <v>57</v>
      </c>
      <c s="6" t="s">
        <v>707</v>
      </c>
      <c s="36" t="s">
        <v>224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708</v>
      </c>
      <c>
        <f>(M10*21)/100</f>
      </c>
      <c t="s">
        <v>27</v>
      </c>
    </row>
    <row r="11" spans="1:5" ht="12.75">
      <c r="A11" s="35" t="s">
        <v>54</v>
      </c>
      <c r="E11" s="39" t="s">
        <v>57</v>
      </c>
    </row>
    <row r="12" spans="1:5" ht="12.75">
      <c r="A12" s="35" t="s">
        <v>56</v>
      </c>
      <c r="E12" s="40" t="s">
        <v>709</v>
      </c>
    </row>
    <row r="13" spans="1:5" ht="12.75">
      <c r="A13" t="s">
        <v>58</v>
      </c>
      <c r="E13" s="39" t="s">
        <v>289</v>
      </c>
    </row>
    <row r="14" spans="1:16" ht="12.75">
      <c r="A14" t="s">
        <v>49</v>
      </c>
      <c s="34" t="s">
        <v>27</v>
      </c>
      <c s="34" t="s">
        <v>710</v>
      </c>
      <c s="35" t="s">
        <v>57</v>
      </c>
      <c s="6" t="s">
        <v>711</v>
      </c>
      <c s="36" t="s">
        <v>224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708</v>
      </c>
      <c>
        <f>(M14*21)/100</f>
      </c>
      <c t="s">
        <v>27</v>
      </c>
    </row>
    <row r="15" spans="1:5" ht="12.75">
      <c r="A15" s="35" t="s">
        <v>54</v>
      </c>
      <c r="E15" s="39" t="s">
        <v>57</v>
      </c>
    </row>
    <row r="16" spans="1:5" ht="12.75">
      <c r="A16" s="35" t="s">
        <v>56</v>
      </c>
      <c r="E16" s="40" t="s">
        <v>712</v>
      </c>
    </row>
    <row r="17" spans="1:5" ht="12.75">
      <c r="A17" t="s">
        <v>58</v>
      </c>
      <c r="E17" s="39" t="s">
        <v>57</v>
      </c>
    </row>
    <row r="18" spans="1:16" ht="12.75">
      <c r="A18" t="s">
        <v>49</v>
      </c>
      <c s="34" t="s">
        <v>26</v>
      </c>
      <c s="34" t="s">
        <v>713</v>
      </c>
      <c s="35" t="s">
        <v>57</v>
      </c>
      <c s="6" t="s">
        <v>714</v>
      </c>
      <c s="36" t="s">
        <v>224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708</v>
      </c>
      <c>
        <f>(M18*21)/100</f>
      </c>
      <c t="s">
        <v>27</v>
      </c>
    </row>
    <row r="19" spans="1:5" ht="12.75">
      <c r="A19" s="35" t="s">
        <v>54</v>
      </c>
      <c r="E19" s="39" t="s">
        <v>57</v>
      </c>
    </row>
    <row r="20" spans="1:5" ht="12.75">
      <c r="A20" s="35" t="s">
        <v>56</v>
      </c>
      <c r="E20" s="40" t="s">
        <v>712</v>
      </c>
    </row>
    <row r="21" spans="1:5" ht="12.75">
      <c r="A21" t="s">
        <v>58</v>
      </c>
      <c r="E21" s="39" t="s">
        <v>289</v>
      </c>
    </row>
    <row r="22" spans="1:16" ht="12.75">
      <c r="A22" t="s">
        <v>49</v>
      </c>
      <c s="34" t="s">
        <v>67</v>
      </c>
      <c s="34" t="s">
        <v>715</v>
      </c>
      <c s="35" t="s">
        <v>57</v>
      </c>
      <c s="6" t="s">
        <v>716</v>
      </c>
      <c s="36" t="s">
        <v>224</v>
      </c>
      <c s="37">
        <v>12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708</v>
      </c>
      <c>
        <f>(M22*21)/100</f>
      </c>
      <c t="s">
        <v>27</v>
      </c>
    </row>
    <row r="23" spans="1:5" ht="12.75">
      <c r="A23" s="35" t="s">
        <v>54</v>
      </c>
      <c r="E23" s="39" t="s">
        <v>57</v>
      </c>
    </row>
    <row r="24" spans="1:5" ht="12.75">
      <c r="A24" s="35" t="s">
        <v>56</v>
      </c>
      <c r="E24" s="40" t="s">
        <v>709</v>
      </c>
    </row>
    <row r="25" spans="1:5" ht="12.75">
      <c r="A25" t="s">
        <v>58</v>
      </c>
      <c r="E25" s="39" t="s">
        <v>289</v>
      </c>
    </row>
    <row r="26" spans="1:16" ht="12.75">
      <c r="A26" t="s">
        <v>49</v>
      </c>
      <c s="34" t="s">
        <v>71</v>
      </c>
      <c s="34" t="s">
        <v>717</v>
      </c>
      <c s="35" t="s">
        <v>57</v>
      </c>
      <c s="6" t="s">
        <v>718</v>
      </c>
      <c s="36" t="s">
        <v>62</v>
      </c>
      <c s="37">
        <v>89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708</v>
      </c>
      <c>
        <f>(M26*21)/100</f>
      </c>
      <c t="s">
        <v>27</v>
      </c>
    </row>
    <row r="27" spans="1:5" ht="12.75">
      <c r="A27" s="35" t="s">
        <v>54</v>
      </c>
      <c r="E27" s="39" t="s">
        <v>57</v>
      </c>
    </row>
    <row r="28" spans="1:5" ht="12.75">
      <c r="A28" s="35" t="s">
        <v>56</v>
      </c>
      <c r="E28" s="40" t="s">
        <v>709</v>
      </c>
    </row>
    <row r="29" spans="1:5" ht="12.75">
      <c r="A29" t="s">
        <v>58</v>
      </c>
      <c r="E29" s="39" t="s">
        <v>289</v>
      </c>
    </row>
    <row r="30" spans="1:16" ht="25.5">
      <c r="A30" t="s">
        <v>49</v>
      </c>
      <c s="34" t="s">
        <v>75</v>
      </c>
      <c s="34" t="s">
        <v>719</v>
      </c>
      <c s="35" t="s">
        <v>57</v>
      </c>
      <c s="6" t="s">
        <v>720</v>
      </c>
      <c s="36" t="s">
        <v>224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708</v>
      </c>
      <c>
        <f>(M30*21)/100</f>
      </c>
      <c t="s">
        <v>27</v>
      </c>
    </row>
    <row r="31" spans="1:5" ht="12.75">
      <c r="A31" s="35" t="s">
        <v>54</v>
      </c>
      <c r="E31" s="39" t="s">
        <v>57</v>
      </c>
    </row>
    <row r="32" spans="1:5" ht="12.75">
      <c r="A32" s="35" t="s">
        <v>56</v>
      </c>
      <c r="E32" s="40" t="s">
        <v>721</v>
      </c>
    </row>
    <row r="33" spans="1:5" ht="12.75">
      <c r="A33" t="s">
        <v>58</v>
      </c>
      <c r="E33" s="39" t="s">
        <v>289</v>
      </c>
    </row>
    <row r="34" spans="1:16" ht="25.5">
      <c r="A34" t="s">
        <v>49</v>
      </c>
      <c s="34" t="s">
        <v>80</v>
      </c>
      <c s="34" t="s">
        <v>722</v>
      </c>
      <c s="35" t="s">
        <v>57</v>
      </c>
      <c s="6" t="s">
        <v>723</v>
      </c>
      <c s="36" t="s">
        <v>224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708</v>
      </c>
      <c>
        <f>(M34*21)/100</f>
      </c>
      <c t="s">
        <v>27</v>
      </c>
    </row>
    <row r="35" spans="1:5" ht="12.75">
      <c r="A35" s="35" t="s">
        <v>54</v>
      </c>
      <c r="E35" s="39" t="s">
        <v>57</v>
      </c>
    </row>
    <row r="36" spans="1:5" ht="12.75">
      <c r="A36" s="35" t="s">
        <v>56</v>
      </c>
      <c r="E36" s="40" t="s">
        <v>721</v>
      </c>
    </row>
    <row r="37" spans="1:5" ht="12.75">
      <c r="A37" t="s">
        <v>58</v>
      </c>
      <c r="E37" s="39" t="s">
        <v>289</v>
      </c>
    </row>
    <row r="38" spans="1:16" ht="25.5">
      <c r="A38" t="s">
        <v>49</v>
      </c>
      <c s="34" t="s">
        <v>84</v>
      </c>
      <c s="34" t="s">
        <v>724</v>
      </c>
      <c s="35" t="s">
        <v>57</v>
      </c>
      <c s="6" t="s">
        <v>725</v>
      </c>
      <c s="36" t="s">
        <v>62</v>
      </c>
      <c s="37">
        <v>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708</v>
      </c>
      <c>
        <f>(M38*21)/100</f>
      </c>
      <c t="s">
        <v>27</v>
      </c>
    </row>
    <row r="39" spans="1:5" ht="12.75">
      <c r="A39" s="35" t="s">
        <v>54</v>
      </c>
      <c r="E39" s="39" t="s">
        <v>57</v>
      </c>
    </row>
    <row r="40" spans="1:5" ht="12.75">
      <c r="A40" s="35" t="s">
        <v>56</v>
      </c>
      <c r="E40" s="40" t="s">
        <v>721</v>
      </c>
    </row>
    <row r="41" spans="1:5" ht="12.75">
      <c r="A41" t="s">
        <v>58</v>
      </c>
      <c r="E41" s="39" t="s">
        <v>289</v>
      </c>
    </row>
    <row r="42" spans="1:16" ht="12.75">
      <c r="A42" t="s">
        <v>49</v>
      </c>
      <c s="34" t="s">
        <v>89</v>
      </c>
      <c s="34" t="s">
        <v>726</v>
      </c>
      <c s="35" t="s">
        <v>57</v>
      </c>
      <c s="6" t="s">
        <v>727</v>
      </c>
      <c s="36" t="s">
        <v>163</v>
      </c>
      <c s="37">
        <v>10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708</v>
      </c>
      <c>
        <f>(M42*21)/100</f>
      </c>
      <c t="s">
        <v>27</v>
      </c>
    </row>
    <row r="43" spans="1:5" ht="12.75">
      <c r="A43" s="35" t="s">
        <v>54</v>
      </c>
      <c r="E43" s="39" t="s">
        <v>57</v>
      </c>
    </row>
    <row r="44" spans="1:5" ht="12.75">
      <c r="A44" s="35" t="s">
        <v>56</v>
      </c>
      <c r="E44" s="40" t="s">
        <v>728</v>
      </c>
    </row>
    <row r="45" spans="1:5" ht="12.75">
      <c r="A45" t="s">
        <v>58</v>
      </c>
      <c r="E45" s="39" t="s">
        <v>289</v>
      </c>
    </row>
    <row r="46" spans="1:16" ht="12.75">
      <c r="A46" t="s">
        <v>49</v>
      </c>
      <c s="34" t="s">
        <v>94</v>
      </c>
      <c s="34" t="s">
        <v>729</v>
      </c>
      <c s="35" t="s">
        <v>57</v>
      </c>
      <c s="6" t="s">
        <v>730</v>
      </c>
      <c s="36" t="s">
        <v>163</v>
      </c>
      <c s="37">
        <v>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708</v>
      </c>
      <c>
        <f>(M46*21)/100</f>
      </c>
      <c t="s">
        <v>27</v>
      </c>
    </row>
    <row r="47" spans="1:5" ht="12.75">
      <c r="A47" s="35" t="s">
        <v>54</v>
      </c>
      <c r="E47" s="39" t="s">
        <v>57</v>
      </c>
    </row>
    <row r="48" spans="1:5" ht="12.75">
      <c r="A48" s="35" t="s">
        <v>56</v>
      </c>
      <c r="E48" s="40" t="s">
        <v>728</v>
      </c>
    </row>
    <row r="49" spans="1:5" ht="12.75">
      <c r="A49" t="s">
        <v>58</v>
      </c>
      <c r="E49" s="39" t="s">
        <v>289</v>
      </c>
    </row>
    <row r="50" spans="1:16" ht="12.75">
      <c r="A50" t="s">
        <v>49</v>
      </c>
      <c s="34" t="s">
        <v>100</v>
      </c>
      <c s="34" t="s">
        <v>731</v>
      </c>
      <c s="35" t="s">
        <v>57</v>
      </c>
      <c s="6" t="s">
        <v>732</v>
      </c>
      <c s="36" t="s">
        <v>224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708</v>
      </c>
      <c>
        <f>(M50*21)/100</f>
      </c>
      <c t="s">
        <v>27</v>
      </c>
    </row>
    <row r="51" spans="1:5" ht="12.75">
      <c r="A51" s="35" t="s">
        <v>54</v>
      </c>
      <c r="E51" s="39" t="s">
        <v>57</v>
      </c>
    </row>
    <row r="52" spans="1:5" ht="12.75">
      <c r="A52" s="35" t="s">
        <v>56</v>
      </c>
      <c r="E52" s="40" t="s">
        <v>728</v>
      </c>
    </row>
    <row r="53" spans="1:5" ht="12.75">
      <c r="A53" t="s">
        <v>58</v>
      </c>
      <c r="E53" s="39" t="s">
        <v>289</v>
      </c>
    </row>
    <row r="54" spans="1:16" ht="12.75">
      <c r="A54" t="s">
        <v>49</v>
      </c>
      <c s="34" t="s">
        <v>104</v>
      </c>
      <c s="34" t="s">
        <v>733</v>
      </c>
      <c s="35" t="s">
        <v>57</v>
      </c>
      <c s="6" t="s">
        <v>734</v>
      </c>
      <c s="36" t="s">
        <v>224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708</v>
      </c>
      <c>
        <f>(M54*21)/100</f>
      </c>
      <c t="s">
        <v>27</v>
      </c>
    </row>
    <row r="55" spans="1:5" ht="12.75">
      <c r="A55" s="35" t="s">
        <v>54</v>
      </c>
      <c r="E55" s="39" t="s">
        <v>57</v>
      </c>
    </row>
    <row r="56" spans="1:5" ht="12.75">
      <c r="A56" s="35" t="s">
        <v>56</v>
      </c>
      <c r="E56" s="40" t="s">
        <v>728</v>
      </c>
    </row>
    <row r="57" spans="1:5" ht="12.75">
      <c r="A57" t="s">
        <v>58</v>
      </c>
      <c r="E57" s="39" t="s">
        <v>289</v>
      </c>
    </row>
    <row r="58" spans="1:16" ht="12.75">
      <c r="A58" t="s">
        <v>49</v>
      </c>
      <c s="34" t="s">
        <v>109</v>
      </c>
      <c s="34" t="s">
        <v>735</v>
      </c>
      <c s="35" t="s">
        <v>57</v>
      </c>
      <c s="6" t="s">
        <v>198</v>
      </c>
      <c s="36" t="s">
        <v>224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708</v>
      </c>
      <c>
        <f>(M58*21)/100</f>
      </c>
      <c t="s">
        <v>27</v>
      </c>
    </row>
    <row r="59" spans="1:5" ht="12.75">
      <c r="A59" s="35" t="s">
        <v>54</v>
      </c>
      <c r="E59" s="39" t="s">
        <v>57</v>
      </c>
    </row>
    <row r="60" spans="1:5" ht="12.75">
      <c r="A60" s="35" t="s">
        <v>56</v>
      </c>
      <c r="E60" s="40" t="s">
        <v>728</v>
      </c>
    </row>
    <row r="61" spans="1:5" ht="12.75">
      <c r="A61" t="s">
        <v>58</v>
      </c>
      <c r="E61" s="39" t="s">
        <v>289</v>
      </c>
    </row>
    <row r="62" spans="1:16" ht="12.75">
      <c r="A62" t="s">
        <v>49</v>
      </c>
      <c s="34" t="s">
        <v>113</v>
      </c>
      <c s="34" t="s">
        <v>736</v>
      </c>
      <c s="35" t="s">
        <v>57</v>
      </c>
      <c s="6" t="s">
        <v>737</v>
      </c>
      <c s="36" t="s">
        <v>224</v>
      </c>
      <c s="37">
        <v>12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708</v>
      </c>
      <c>
        <f>(M62*21)/100</f>
      </c>
      <c t="s">
        <v>27</v>
      </c>
    </row>
    <row r="63" spans="1:5" ht="12.75">
      <c r="A63" s="35" t="s">
        <v>54</v>
      </c>
      <c r="E63" s="39" t="s">
        <v>57</v>
      </c>
    </row>
    <row r="64" spans="1:5" ht="12.75">
      <c r="A64" s="35" t="s">
        <v>56</v>
      </c>
      <c r="E64" s="40" t="s">
        <v>709</v>
      </c>
    </row>
    <row r="65" spans="1:5" ht="12.75">
      <c r="A65" t="s">
        <v>58</v>
      </c>
      <c r="E65" s="39" t="s">
        <v>289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