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X:\Veřejné zakázky OŘ ÚL\APPR\2023\65023005_Oprava trati v úseku Ohníč - Úpořiny\VŘ\Vysvětlení, doplnění, změna ZD č. 1\"/>
    </mc:Choice>
  </mc:AlternateContent>
  <xr:revisionPtr revIDLastSave="0" documentId="8_{FDB71023-00BB-4DB1-84BB-096AF177FE1A}" xr6:coauthVersionLast="36" xr6:coauthVersionMax="36" xr10:uidLastSave="{00000000-0000-0000-0000-000000000000}"/>
  <bookViews>
    <workbookView xWindow="-105" yWindow="-105" windowWidth="23250" windowHeight="12570" xr2:uid="{00000000-000D-0000-FFFF-FFFF00000000}"/>
  </bookViews>
  <sheets>
    <sheet name="Rekapitulace zakázky" sheetId="1" r:id="rId1"/>
    <sheet name="Č11-zm_1 - Strojní čištěn..." sheetId="2" r:id="rId2"/>
    <sheet name="Č12-zm_1 - Výměna kolejov..." sheetId="3" r:id="rId3"/>
    <sheet name="Č21 - Práce SZT při Oprav..." sheetId="4" r:id="rId4"/>
    <sheet name="Č31 - VRN" sheetId="5" r:id="rId5"/>
    <sheet name="Č91-zm_1 - NEOCEŇOVAT! Ma..." sheetId="6" r:id="rId6"/>
    <sheet name="Seznam figur" sheetId="7" r:id="rId7"/>
  </sheets>
  <definedNames>
    <definedName name="_xlnm._FilterDatabase" localSheetId="1" hidden="1">'Č11-zm_1 - Strojní čištěn...'!$C$87:$K$327</definedName>
    <definedName name="_xlnm._FilterDatabase" localSheetId="2" hidden="1">'Č12-zm_1 - Výměna kolejov...'!$C$87:$K$150</definedName>
    <definedName name="_xlnm._FilterDatabase" localSheetId="3" hidden="1">'Č21 - Práce SZT při Oprav...'!$C$85:$K$101</definedName>
    <definedName name="_xlnm._FilterDatabase" localSheetId="4" hidden="1">'Č31 - VRN'!$C$85:$K$129</definedName>
    <definedName name="_xlnm._FilterDatabase" localSheetId="5" hidden="1">'Č91-zm_1 - NEOCEŇOVAT! Ma...'!$C$86:$K$94</definedName>
    <definedName name="_xlnm.Print_Titles" localSheetId="1">'Č11-zm_1 - Strojní čištěn...'!$87:$87</definedName>
    <definedName name="_xlnm.Print_Titles" localSheetId="2">'Č12-zm_1 - Výměna kolejov...'!$87:$87</definedName>
    <definedName name="_xlnm.Print_Titles" localSheetId="3">'Č21 - Práce SZT při Oprav...'!$85:$85</definedName>
    <definedName name="_xlnm.Print_Titles" localSheetId="4">'Č31 - VRN'!$85:$85</definedName>
    <definedName name="_xlnm.Print_Titles" localSheetId="5">'Č91-zm_1 - NEOCEŇOVAT! Ma...'!$86:$86</definedName>
    <definedName name="_xlnm.Print_Titles" localSheetId="0">'Rekapitulace zakázky'!$52:$52</definedName>
    <definedName name="_xlnm.Print_Titles" localSheetId="6">'Seznam figur'!$9:$9</definedName>
    <definedName name="_xlnm.Print_Area" localSheetId="1">'Č11-zm_1 - Strojní čištěn...'!$C$4:$J$41,'Č11-zm_1 - Strojní čištěn...'!$C$73:$K$327</definedName>
    <definedName name="_xlnm.Print_Area" localSheetId="2">'Č12-zm_1 - Výměna kolejov...'!$C$4:$J$41,'Č12-zm_1 - Výměna kolejov...'!$C$73:$K$150</definedName>
    <definedName name="_xlnm.Print_Area" localSheetId="3">'Č21 - Práce SZT při Oprav...'!$C$4:$J$41,'Č21 - Práce SZT při Oprav...'!$C$71:$K$101</definedName>
    <definedName name="_xlnm.Print_Area" localSheetId="4">'Č31 - VRN'!$C$4:$J$41,'Č31 - VRN'!$C$71:$K$129</definedName>
    <definedName name="_xlnm.Print_Area" localSheetId="5">'Č91-zm_1 - NEOCEŇOVAT! Ma...'!$C$4:$J$41,'Č91-zm_1 - NEOCEŇOVAT! Ma...'!$C$72:$K$94</definedName>
    <definedName name="_xlnm.Print_Area" localSheetId="0">'Rekapitulace zakázky'!$D$4:$AO$36,'Rekapitulace zakázky'!$C$42:$AQ$64</definedName>
    <definedName name="_xlnm.Print_Area" localSheetId="6">'Seznam figur'!$C$4:$G$115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D7" i="7" l="1"/>
  <c r="J39" i="6"/>
  <c r="J38" i="6"/>
  <c r="AY63" i="1"/>
  <c r="J37" i="6"/>
  <c r="AX63" i="1"/>
  <c r="BI93" i="6"/>
  <c r="BH93" i="6"/>
  <c r="BF93" i="6"/>
  <c r="BE93" i="6"/>
  <c r="T93" i="6"/>
  <c r="R93" i="6"/>
  <c r="P93" i="6"/>
  <c r="BI90" i="6"/>
  <c r="BH90" i="6"/>
  <c r="BF90" i="6"/>
  <c r="BE90" i="6"/>
  <c r="T90" i="6"/>
  <c r="R90" i="6"/>
  <c r="P90" i="6"/>
  <c r="P89" i="6" s="1"/>
  <c r="P88" i="6" s="1"/>
  <c r="P87" i="6" s="1"/>
  <c r="AU63" i="1" s="1"/>
  <c r="AU62" i="1" s="1"/>
  <c r="J84" i="6"/>
  <c r="F83" i="6"/>
  <c r="F81" i="6"/>
  <c r="E79" i="6"/>
  <c r="J59" i="6"/>
  <c r="F58" i="6"/>
  <c r="F56" i="6"/>
  <c r="E54" i="6"/>
  <c r="J23" i="6"/>
  <c r="E23" i="6"/>
  <c r="J58" i="6" s="1"/>
  <c r="J22" i="6"/>
  <c r="J20" i="6"/>
  <c r="E20" i="6"/>
  <c r="F84" i="6" s="1"/>
  <c r="J19" i="6"/>
  <c r="J14" i="6"/>
  <c r="J56" i="6"/>
  <c r="E7" i="6"/>
  <c r="E75" i="6"/>
  <c r="J39" i="5"/>
  <c r="J38" i="5"/>
  <c r="AY61" i="1" s="1"/>
  <c r="J37" i="5"/>
  <c r="AX61" i="1" s="1"/>
  <c r="BI128" i="5"/>
  <c r="BH128" i="5"/>
  <c r="BF128" i="5"/>
  <c r="BE128" i="5"/>
  <c r="T128" i="5"/>
  <c r="R128" i="5"/>
  <c r="P128" i="5"/>
  <c r="BI125" i="5"/>
  <c r="BH125" i="5"/>
  <c r="BF125" i="5"/>
  <c r="BE125" i="5"/>
  <c r="T125" i="5"/>
  <c r="R125" i="5"/>
  <c r="P125" i="5"/>
  <c r="BI123" i="5"/>
  <c r="BH123" i="5"/>
  <c r="BF123" i="5"/>
  <c r="BE123" i="5"/>
  <c r="T123" i="5"/>
  <c r="R123" i="5"/>
  <c r="P123" i="5"/>
  <c r="BI121" i="5"/>
  <c r="BH121" i="5"/>
  <c r="BF121" i="5"/>
  <c r="BE121" i="5"/>
  <c r="T121" i="5"/>
  <c r="R121" i="5"/>
  <c r="P121" i="5"/>
  <c r="BI117" i="5"/>
  <c r="BH117" i="5"/>
  <c r="BF117" i="5"/>
  <c r="BE117" i="5"/>
  <c r="T117" i="5"/>
  <c r="R117" i="5"/>
  <c r="P117" i="5"/>
  <c r="BI111" i="5"/>
  <c r="BH111" i="5"/>
  <c r="BF111" i="5"/>
  <c r="BE111" i="5"/>
  <c r="T111" i="5"/>
  <c r="R111" i="5"/>
  <c r="P111" i="5"/>
  <c r="BI108" i="5"/>
  <c r="BH108" i="5"/>
  <c r="BF108" i="5"/>
  <c r="BE108" i="5"/>
  <c r="T108" i="5"/>
  <c r="R108" i="5"/>
  <c r="P108" i="5"/>
  <c r="BI102" i="5"/>
  <c r="BH102" i="5"/>
  <c r="BF102" i="5"/>
  <c r="BE102" i="5"/>
  <c r="T102" i="5"/>
  <c r="R102" i="5"/>
  <c r="P102" i="5"/>
  <c r="BI100" i="5"/>
  <c r="BH100" i="5"/>
  <c r="BF100" i="5"/>
  <c r="BE100" i="5"/>
  <c r="T100" i="5"/>
  <c r="R100" i="5"/>
  <c r="P100" i="5"/>
  <c r="BI98" i="5"/>
  <c r="BH98" i="5"/>
  <c r="BF98" i="5"/>
  <c r="BE98" i="5"/>
  <c r="T98" i="5"/>
  <c r="R98" i="5"/>
  <c r="P98" i="5"/>
  <c r="BI96" i="5"/>
  <c r="BH96" i="5"/>
  <c r="BF96" i="5"/>
  <c r="BE96" i="5"/>
  <c r="T96" i="5"/>
  <c r="R96" i="5"/>
  <c r="P96" i="5"/>
  <c r="BI93" i="5"/>
  <c r="BH93" i="5"/>
  <c r="BF93" i="5"/>
  <c r="BE93" i="5"/>
  <c r="T93" i="5"/>
  <c r="R93" i="5"/>
  <c r="P93" i="5"/>
  <c r="BI90" i="5"/>
  <c r="BH90" i="5"/>
  <c r="BF90" i="5"/>
  <c r="BE90" i="5"/>
  <c r="T90" i="5"/>
  <c r="R90" i="5"/>
  <c r="P90" i="5"/>
  <c r="BI88" i="5"/>
  <c r="BH88" i="5"/>
  <c r="BF88" i="5"/>
  <c r="BE88" i="5"/>
  <c r="T88" i="5"/>
  <c r="R88" i="5"/>
  <c r="R87" i="5" s="1"/>
  <c r="R86" i="5" s="1"/>
  <c r="P88" i="5"/>
  <c r="J83" i="5"/>
  <c r="F82" i="5"/>
  <c r="F80" i="5"/>
  <c r="E78" i="5"/>
  <c r="J59" i="5"/>
  <c r="F58" i="5"/>
  <c r="F56" i="5"/>
  <c r="E54" i="5"/>
  <c r="J23" i="5"/>
  <c r="E23" i="5"/>
  <c r="J58" i="5" s="1"/>
  <c r="J22" i="5"/>
  <c r="J20" i="5"/>
  <c r="E20" i="5"/>
  <c r="F59" i="5"/>
  <c r="J19" i="5"/>
  <c r="J14" i="5"/>
  <c r="J56" i="5" s="1"/>
  <c r="E7" i="5"/>
  <c r="E50" i="5" s="1"/>
  <c r="J39" i="4"/>
  <c r="J38" i="4"/>
  <c r="AY59" i="1" s="1"/>
  <c r="J37" i="4"/>
  <c r="AX59" i="1"/>
  <c r="BI100" i="4"/>
  <c r="BH100" i="4"/>
  <c r="BF100" i="4"/>
  <c r="BE100" i="4"/>
  <c r="T100" i="4"/>
  <c r="R100" i="4"/>
  <c r="P100" i="4"/>
  <c r="BI98" i="4"/>
  <c r="BH98" i="4"/>
  <c r="BF98" i="4"/>
  <c r="BE98" i="4"/>
  <c r="T98" i="4"/>
  <c r="R98" i="4"/>
  <c r="P98" i="4"/>
  <c r="BI96" i="4"/>
  <c r="BH96" i="4"/>
  <c r="BF96" i="4"/>
  <c r="BE96" i="4"/>
  <c r="F35" i="4" s="1"/>
  <c r="T96" i="4"/>
  <c r="R96" i="4"/>
  <c r="P96" i="4"/>
  <c r="BI94" i="4"/>
  <c r="BH94" i="4"/>
  <c r="BF94" i="4"/>
  <c r="BE94" i="4"/>
  <c r="T94" i="4"/>
  <c r="R94" i="4"/>
  <c r="P94" i="4"/>
  <c r="BI92" i="4"/>
  <c r="BH92" i="4"/>
  <c r="BF92" i="4"/>
  <c r="BE92" i="4"/>
  <c r="T92" i="4"/>
  <c r="R92" i="4"/>
  <c r="P92" i="4"/>
  <c r="BI90" i="4"/>
  <c r="BH90" i="4"/>
  <c r="BF90" i="4"/>
  <c r="BE90" i="4"/>
  <c r="T90" i="4"/>
  <c r="R90" i="4"/>
  <c r="P90" i="4"/>
  <c r="BI88" i="4"/>
  <c r="BH88" i="4"/>
  <c r="BF88" i="4"/>
  <c r="BE88" i="4"/>
  <c r="T88" i="4"/>
  <c r="R88" i="4"/>
  <c r="P88" i="4"/>
  <c r="J83" i="4"/>
  <c r="F82" i="4"/>
  <c r="F80" i="4"/>
  <c r="E78" i="4"/>
  <c r="J59" i="4"/>
  <c r="F58" i="4"/>
  <c r="F56" i="4"/>
  <c r="E54" i="4"/>
  <c r="J23" i="4"/>
  <c r="E23" i="4"/>
  <c r="J58" i="4"/>
  <c r="J22" i="4"/>
  <c r="J20" i="4"/>
  <c r="E20" i="4"/>
  <c r="F59" i="4"/>
  <c r="J19" i="4"/>
  <c r="J14" i="4"/>
  <c r="J56" i="4" s="1"/>
  <c r="E7" i="4"/>
  <c r="E74" i="4" s="1"/>
  <c r="J39" i="3"/>
  <c r="J38" i="3"/>
  <c r="AY57" i="1"/>
  <c r="J37" i="3"/>
  <c r="AX57" i="1"/>
  <c r="BI144" i="3"/>
  <c r="BH144" i="3"/>
  <c r="BF144" i="3"/>
  <c r="BE144" i="3"/>
  <c r="T144" i="3"/>
  <c r="T143" i="3"/>
  <c r="R144" i="3"/>
  <c r="R143" i="3" s="1"/>
  <c r="P144" i="3"/>
  <c r="P143" i="3"/>
  <c r="BI140" i="3"/>
  <c r="BH140" i="3"/>
  <c r="BF140" i="3"/>
  <c r="BE140" i="3"/>
  <c r="T140" i="3"/>
  <c r="R140" i="3"/>
  <c r="P140" i="3"/>
  <c r="BI137" i="3"/>
  <c r="BH137" i="3"/>
  <c r="BF137" i="3"/>
  <c r="BE137" i="3"/>
  <c r="T137" i="3"/>
  <c r="R137" i="3"/>
  <c r="P137" i="3"/>
  <c r="BI133" i="3"/>
  <c r="BH133" i="3"/>
  <c r="BF133" i="3"/>
  <c r="BE133" i="3"/>
  <c r="T133" i="3"/>
  <c r="R133" i="3"/>
  <c r="P133" i="3"/>
  <c r="BI130" i="3"/>
  <c r="BH130" i="3"/>
  <c r="BF130" i="3"/>
  <c r="BE130" i="3"/>
  <c r="T130" i="3"/>
  <c r="R130" i="3"/>
  <c r="P130" i="3"/>
  <c r="BI127" i="3"/>
  <c r="BH127" i="3"/>
  <c r="BF127" i="3"/>
  <c r="BE127" i="3"/>
  <c r="T127" i="3"/>
  <c r="R127" i="3"/>
  <c r="P127" i="3"/>
  <c r="BI124" i="3"/>
  <c r="BH124" i="3"/>
  <c r="BF124" i="3"/>
  <c r="BE124" i="3"/>
  <c r="T124" i="3"/>
  <c r="R124" i="3"/>
  <c r="P124" i="3"/>
  <c r="BI121" i="3"/>
  <c r="BH121" i="3"/>
  <c r="BF121" i="3"/>
  <c r="BE121" i="3"/>
  <c r="T121" i="3"/>
  <c r="R121" i="3"/>
  <c r="P121" i="3"/>
  <c r="BI118" i="3"/>
  <c r="BH118" i="3"/>
  <c r="BF118" i="3"/>
  <c r="BE118" i="3"/>
  <c r="T118" i="3"/>
  <c r="R118" i="3"/>
  <c r="P118" i="3"/>
  <c r="BI115" i="3"/>
  <c r="BH115" i="3"/>
  <c r="BF115" i="3"/>
  <c r="BE115" i="3"/>
  <c r="T115" i="3"/>
  <c r="R115" i="3"/>
  <c r="P115" i="3"/>
  <c r="BI110" i="3"/>
  <c r="BH110" i="3"/>
  <c r="BF110" i="3"/>
  <c r="BE110" i="3"/>
  <c r="T110" i="3"/>
  <c r="R110" i="3"/>
  <c r="P110" i="3"/>
  <c r="BI104" i="3"/>
  <c r="BH104" i="3"/>
  <c r="BF104" i="3"/>
  <c r="BE104" i="3"/>
  <c r="T104" i="3"/>
  <c r="R104" i="3"/>
  <c r="P104" i="3"/>
  <c r="BI99" i="3"/>
  <c r="BH99" i="3"/>
  <c r="BF99" i="3"/>
  <c r="BE99" i="3"/>
  <c r="T99" i="3"/>
  <c r="R99" i="3"/>
  <c r="P99" i="3"/>
  <c r="BI94" i="3"/>
  <c r="BH94" i="3"/>
  <c r="BF94" i="3"/>
  <c r="BE94" i="3"/>
  <c r="T94" i="3"/>
  <c r="R94" i="3"/>
  <c r="P94" i="3"/>
  <c r="BI91" i="3"/>
  <c r="BH91" i="3"/>
  <c r="BF91" i="3"/>
  <c r="BE91" i="3"/>
  <c r="T91" i="3"/>
  <c r="R91" i="3"/>
  <c r="P91" i="3"/>
  <c r="J85" i="3"/>
  <c r="F84" i="3"/>
  <c r="F82" i="3"/>
  <c r="E80" i="3"/>
  <c r="J59" i="3"/>
  <c r="F58" i="3"/>
  <c r="F56" i="3"/>
  <c r="E54" i="3"/>
  <c r="J23" i="3"/>
  <c r="E23" i="3"/>
  <c r="J58" i="3" s="1"/>
  <c r="J22" i="3"/>
  <c r="J20" i="3"/>
  <c r="E20" i="3"/>
  <c r="F59" i="3" s="1"/>
  <c r="J19" i="3"/>
  <c r="J14" i="3"/>
  <c r="J82" i="3" s="1"/>
  <c r="E7" i="3"/>
  <c r="E76" i="3" s="1"/>
  <c r="J39" i="2"/>
  <c r="J38" i="2"/>
  <c r="AY56" i="1" s="1"/>
  <c r="J37" i="2"/>
  <c r="AX56" i="1" s="1"/>
  <c r="BI323" i="2"/>
  <c r="BH323" i="2"/>
  <c r="BF323" i="2"/>
  <c r="BE323" i="2"/>
  <c r="T323" i="2"/>
  <c r="R323" i="2"/>
  <c r="P323" i="2"/>
  <c r="BI319" i="2"/>
  <c r="BH319" i="2"/>
  <c r="BF319" i="2"/>
  <c r="BE319" i="2"/>
  <c r="T319" i="2"/>
  <c r="R319" i="2"/>
  <c r="P319" i="2"/>
  <c r="BI312" i="2"/>
  <c r="BH312" i="2"/>
  <c r="BF312" i="2"/>
  <c r="BE312" i="2"/>
  <c r="T312" i="2"/>
  <c r="R312" i="2"/>
  <c r="P312" i="2"/>
  <c r="BI307" i="2"/>
  <c r="BH307" i="2"/>
  <c r="BF307" i="2"/>
  <c r="BE307" i="2"/>
  <c r="T307" i="2"/>
  <c r="R307" i="2"/>
  <c r="P307" i="2"/>
  <c r="BI300" i="2"/>
  <c r="BH300" i="2"/>
  <c r="BF300" i="2"/>
  <c r="BE300" i="2"/>
  <c r="T300" i="2"/>
  <c r="R300" i="2"/>
  <c r="P300" i="2"/>
  <c r="BI293" i="2"/>
  <c r="BH293" i="2"/>
  <c r="BF293" i="2"/>
  <c r="BE293" i="2"/>
  <c r="T293" i="2"/>
  <c r="R293" i="2"/>
  <c r="P293" i="2"/>
  <c r="BI285" i="2"/>
  <c r="BH285" i="2"/>
  <c r="BF285" i="2"/>
  <c r="BE285" i="2"/>
  <c r="T285" i="2"/>
  <c r="R285" i="2"/>
  <c r="P285" i="2"/>
  <c r="BI280" i="2"/>
  <c r="BH280" i="2"/>
  <c r="BF280" i="2"/>
  <c r="BE280" i="2"/>
  <c r="T280" i="2"/>
  <c r="R280" i="2"/>
  <c r="P280" i="2"/>
  <c r="BI276" i="2"/>
  <c r="BH276" i="2"/>
  <c r="BF276" i="2"/>
  <c r="BE276" i="2"/>
  <c r="T276" i="2"/>
  <c r="R276" i="2"/>
  <c r="P276" i="2"/>
  <c r="BI274" i="2"/>
  <c r="BH274" i="2"/>
  <c r="BF274" i="2"/>
  <c r="BE274" i="2"/>
  <c r="T274" i="2"/>
  <c r="R274" i="2"/>
  <c r="P274" i="2"/>
  <c r="BI272" i="2"/>
  <c r="BH272" i="2"/>
  <c r="BF272" i="2"/>
  <c r="BE272" i="2"/>
  <c r="T272" i="2"/>
  <c r="R272" i="2"/>
  <c r="P272" i="2"/>
  <c r="BI268" i="2"/>
  <c r="BH268" i="2"/>
  <c r="BF268" i="2"/>
  <c r="BE268" i="2"/>
  <c r="T268" i="2"/>
  <c r="R268" i="2"/>
  <c r="P268" i="2"/>
  <c r="BI264" i="2"/>
  <c r="BH264" i="2"/>
  <c r="BF264" i="2"/>
  <c r="BE264" i="2"/>
  <c r="T264" i="2"/>
  <c r="R264" i="2"/>
  <c r="P264" i="2"/>
  <c r="BI260" i="2"/>
  <c r="BH260" i="2"/>
  <c r="BF260" i="2"/>
  <c r="BE260" i="2"/>
  <c r="T260" i="2"/>
  <c r="R260" i="2"/>
  <c r="P260" i="2"/>
  <c r="BI256" i="2"/>
  <c r="BH256" i="2"/>
  <c r="BF256" i="2"/>
  <c r="BE256" i="2"/>
  <c r="T256" i="2"/>
  <c r="R256" i="2"/>
  <c r="P256" i="2"/>
  <c r="BI252" i="2"/>
  <c r="BH252" i="2"/>
  <c r="BF252" i="2"/>
  <c r="BE252" i="2"/>
  <c r="T252" i="2"/>
  <c r="R252" i="2"/>
  <c r="P252" i="2"/>
  <c r="BI248" i="2"/>
  <c r="BH248" i="2"/>
  <c r="BF248" i="2"/>
  <c r="BE248" i="2"/>
  <c r="T248" i="2"/>
  <c r="R248" i="2"/>
  <c r="P248" i="2"/>
  <c r="BI243" i="2"/>
  <c r="BH243" i="2"/>
  <c r="BF243" i="2"/>
  <c r="BE243" i="2"/>
  <c r="T243" i="2"/>
  <c r="R243" i="2"/>
  <c r="P243" i="2"/>
  <c r="BI238" i="2"/>
  <c r="BH238" i="2"/>
  <c r="BF238" i="2"/>
  <c r="BE238" i="2"/>
  <c r="T238" i="2"/>
  <c r="R238" i="2"/>
  <c r="P238" i="2"/>
  <c r="BI233" i="2"/>
  <c r="BH233" i="2"/>
  <c r="BF233" i="2"/>
  <c r="BE233" i="2"/>
  <c r="T233" i="2"/>
  <c r="R233" i="2"/>
  <c r="P233" i="2"/>
  <c r="BI228" i="2"/>
  <c r="BH228" i="2"/>
  <c r="BF228" i="2"/>
  <c r="BE228" i="2"/>
  <c r="T228" i="2"/>
  <c r="R228" i="2"/>
  <c r="P228" i="2"/>
  <c r="BI223" i="2"/>
  <c r="BH223" i="2"/>
  <c r="BF223" i="2"/>
  <c r="BE223" i="2"/>
  <c r="T223" i="2"/>
  <c r="R223" i="2"/>
  <c r="P223" i="2"/>
  <c r="BI218" i="2"/>
  <c r="BH218" i="2"/>
  <c r="BF218" i="2"/>
  <c r="BE218" i="2"/>
  <c r="T218" i="2"/>
  <c r="R218" i="2"/>
  <c r="P218" i="2"/>
  <c r="BI213" i="2"/>
  <c r="BH213" i="2"/>
  <c r="BF213" i="2"/>
  <c r="BE213" i="2"/>
  <c r="T213" i="2"/>
  <c r="R213" i="2"/>
  <c r="P213" i="2"/>
  <c r="BI208" i="2"/>
  <c r="BH208" i="2"/>
  <c r="BF208" i="2"/>
  <c r="BE208" i="2"/>
  <c r="T208" i="2"/>
  <c r="R208" i="2"/>
  <c r="P208" i="2"/>
  <c r="BI203" i="2"/>
  <c r="BH203" i="2"/>
  <c r="BF203" i="2"/>
  <c r="BE203" i="2"/>
  <c r="T203" i="2"/>
  <c r="R203" i="2"/>
  <c r="P203" i="2"/>
  <c r="BI197" i="2"/>
  <c r="BH197" i="2"/>
  <c r="BF197" i="2"/>
  <c r="BE197" i="2"/>
  <c r="T197" i="2"/>
  <c r="R197" i="2"/>
  <c r="P197" i="2"/>
  <c r="BI192" i="2"/>
  <c r="BH192" i="2"/>
  <c r="BF192" i="2"/>
  <c r="BE192" i="2"/>
  <c r="T192" i="2"/>
  <c r="R192" i="2"/>
  <c r="P192" i="2"/>
  <c r="BI186" i="2"/>
  <c r="BH186" i="2"/>
  <c r="BF186" i="2"/>
  <c r="BE186" i="2"/>
  <c r="T186" i="2"/>
  <c r="R186" i="2"/>
  <c r="P186" i="2"/>
  <c r="BI181" i="2"/>
  <c r="BH181" i="2"/>
  <c r="BF181" i="2"/>
  <c r="BE181" i="2"/>
  <c r="T181" i="2"/>
  <c r="R181" i="2"/>
  <c r="P181" i="2"/>
  <c r="BI176" i="2"/>
  <c r="BH176" i="2"/>
  <c r="BF176" i="2"/>
  <c r="BE176" i="2"/>
  <c r="T176" i="2"/>
  <c r="R176" i="2"/>
  <c r="P176" i="2"/>
  <c r="BI171" i="2"/>
  <c r="BH171" i="2"/>
  <c r="BF171" i="2"/>
  <c r="BE171" i="2"/>
  <c r="T171" i="2"/>
  <c r="R171" i="2"/>
  <c r="P171" i="2"/>
  <c r="BI166" i="2"/>
  <c r="BH166" i="2"/>
  <c r="BF166" i="2"/>
  <c r="BE166" i="2"/>
  <c r="T166" i="2"/>
  <c r="R166" i="2"/>
  <c r="P166" i="2"/>
  <c r="BI159" i="2"/>
  <c r="BH159" i="2"/>
  <c r="BF159" i="2"/>
  <c r="BE159" i="2"/>
  <c r="T159" i="2"/>
  <c r="R159" i="2"/>
  <c r="P159" i="2"/>
  <c r="BI154" i="2"/>
  <c r="BH154" i="2"/>
  <c r="BF154" i="2"/>
  <c r="BE154" i="2"/>
  <c r="T154" i="2"/>
  <c r="R154" i="2"/>
  <c r="P154" i="2"/>
  <c r="BI149" i="2"/>
  <c r="BH149" i="2"/>
  <c r="BF149" i="2"/>
  <c r="BE149" i="2"/>
  <c r="T149" i="2"/>
  <c r="R149" i="2"/>
  <c r="P149" i="2"/>
  <c r="BI144" i="2"/>
  <c r="BH144" i="2"/>
  <c r="BF144" i="2"/>
  <c r="J36" i="2" s="1"/>
  <c r="BE144" i="2"/>
  <c r="T144" i="2"/>
  <c r="R144" i="2"/>
  <c r="P144" i="2"/>
  <c r="BI139" i="2"/>
  <c r="BH139" i="2"/>
  <c r="BF139" i="2"/>
  <c r="BE139" i="2"/>
  <c r="T139" i="2"/>
  <c r="R139" i="2"/>
  <c r="P139" i="2"/>
  <c r="BI134" i="2"/>
  <c r="F39" i="2" s="1"/>
  <c r="BH134" i="2"/>
  <c r="BF134" i="2"/>
  <c r="BE134" i="2"/>
  <c r="T134" i="2"/>
  <c r="R134" i="2"/>
  <c r="P134" i="2"/>
  <c r="BI129" i="2"/>
  <c r="BH129" i="2"/>
  <c r="BF129" i="2"/>
  <c r="BE129" i="2"/>
  <c r="T129" i="2"/>
  <c r="R129" i="2"/>
  <c r="P129" i="2"/>
  <c r="BI124" i="2"/>
  <c r="BH124" i="2"/>
  <c r="BF124" i="2"/>
  <c r="BE124" i="2"/>
  <c r="T124" i="2"/>
  <c r="R124" i="2"/>
  <c r="P124" i="2"/>
  <c r="BI119" i="2"/>
  <c r="BH119" i="2"/>
  <c r="BF119" i="2"/>
  <c r="BE119" i="2"/>
  <c r="J35" i="2" s="1"/>
  <c r="T119" i="2"/>
  <c r="R119" i="2"/>
  <c r="P119" i="2"/>
  <c r="BI114" i="2"/>
  <c r="BH114" i="2"/>
  <c r="BF114" i="2"/>
  <c r="BE114" i="2"/>
  <c r="T114" i="2"/>
  <c r="R114" i="2"/>
  <c r="P114" i="2"/>
  <c r="BI108" i="2"/>
  <c r="BH108" i="2"/>
  <c r="F38" i="2" s="1"/>
  <c r="BF108" i="2"/>
  <c r="BE108" i="2"/>
  <c r="T108" i="2"/>
  <c r="R108" i="2"/>
  <c r="P108" i="2"/>
  <c r="BI103" i="2"/>
  <c r="BH103" i="2"/>
  <c r="BF103" i="2"/>
  <c r="BE103" i="2"/>
  <c r="T103" i="2"/>
  <c r="R103" i="2"/>
  <c r="P103" i="2"/>
  <c r="BI97" i="2"/>
  <c r="BH97" i="2"/>
  <c r="BF97" i="2"/>
  <c r="BE97" i="2"/>
  <c r="T97" i="2"/>
  <c r="R97" i="2"/>
  <c r="P97" i="2"/>
  <c r="BI91" i="2"/>
  <c r="BH91" i="2"/>
  <c r="BF91" i="2"/>
  <c r="BE91" i="2"/>
  <c r="T91" i="2"/>
  <c r="R91" i="2"/>
  <c r="P91" i="2"/>
  <c r="J85" i="2"/>
  <c r="F84" i="2"/>
  <c r="F82" i="2"/>
  <c r="E80" i="2"/>
  <c r="J59" i="2"/>
  <c r="F58" i="2"/>
  <c r="F56" i="2"/>
  <c r="E54" i="2"/>
  <c r="J23" i="2"/>
  <c r="E23" i="2"/>
  <c r="J58" i="2" s="1"/>
  <c r="J22" i="2"/>
  <c r="J20" i="2"/>
  <c r="E20" i="2"/>
  <c r="F85" i="2" s="1"/>
  <c r="J19" i="2"/>
  <c r="J14" i="2"/>
  <c r="J82" i="2"/>
  <c r="E7" i="2"/>
  <c r="E50" i="2"/>
  <c r="L50" i="1"/>
  <c r="AM50" i="1"/>
  <c r="AM49" i="1"/>
  <c r="L49" i="1"/>
  <c r="AM47" i="1"/>
  <c r="L47" i="1"/>
  <c r="L45" i="1"/>
  <c r="L44" i="1"/>
  <c r="BK208" i="2"/>
  <c r="J197" i="2"/>
  <c r="J144" i="2"/>
  <c r="J114" i="2"/>
  <c r="BK103" i="2"/>
  <c r="J319" i="2"/>
  <c r="J307" i="2"/>
  <c r="BK276" i="2"/>
  <c r="J274" i="2"/>
  <c r="BK256" i="2"/>
  <c r="BK228" i="2"/>
  <c r="J159" i="2"/>
  <c r="J97" i="2"/>
  <c r="BK238" i="2"/>
  <c r="BK149" i="2"/>
  <c r="J108" i="2"/>
  <c r="BK137" i="3"/>
  <c r="BK127" i="3"/>
  <c r="J104" i="3"/>
  <c r="BK118" i="3"/>
  <c r="J90" i="4"/>
  <c r="BK280" i="2"/>
  <c r="BK272" i="2"/>
  <c r="BK260" i="2"/>
  <c r="J238" i="2"/>
  <c r="BK192" i="2"/>
  <c r="J129" i="2"/>
  <c r="BK323" i="2"/>
  <c r="J192" i="2"/>
  <c r="AS55" i="1"/>
  <c r="BK133" i="3"/>
  <c r="BK130" i="3"/>
  <c r="BK91" i="3"/>
  <c r="J264" i="2"/>
  <c r="BK248" i="2"/>
  <c r="BK223" i="2"/>
  <c r="J124" i="2"/>
  <c r="J243" i="2"/>
  <c r="BK197" i="2"/>
  <c r="J139" i="2"/>
  <c r="AS60" i="1"/>
  <c r="J121" i="3"/>
  <c r="BK144" i="3"/>
  <c r="BK104" i="3"/>
  <c r="J127" i="3"/>
  <c r="J293" i="2"/>
  <c r="BK203" i="2"/>
  <c r="BK159" i="2"/>
  <c r="BK134" i="2"/>
  <c r="J323" i="2"/>
  <c r="J91" i="2"/>
  <c r="J312" i="2"/>
  <c r="BK285" i="2"/>
  <c r="J276" i="2"/>
  <c r="J272" i="2"/>
  <c r="J260" i="2"/>
  <c r="J248" i="2"/>
  <c r="BK181" i="2"/>
  <c r="BK119" i="2"/>
  <c r="AS58" i="1"/>
  <c r="J218" i="2"/>
  <c r="BK176" i="2"/>
  <c r="BK124" i="2"/>
  <c r="J144" i="3"/>
  <c r="BK110" i="3"/>
  <c r="J124" i="3"/>
  <c r="BK94" i="3"/>
  <c r="BK98" i="4"/>
  <c r="J94" i="4"/>
  <c r="BK121" i="5"/>
  <c r="BK88" i="5"/>
  <c r="J96" i="5"/>
  <c r="BK90" i="6"/>
  <c r="BK99" i="3"/>
  <c r="BK121" i="3"/>
  <c r="J110" i="3"/>
  <c r="BK96" i="4"/>
  <c r="J117" i="5"/>
  <c r="BK96" i="5"/>
  <c r="J111" i="5"/>
  <c r="J100" i="5"/>
  <c r="J137" i="3"/>
  <c r="J115" i="3"/>
  <c r="J94" i="3"/>
  <c r="BK92" i="4"/>
  <c r="J92" i="4"/>
  <c r="BK123" i="5"/>
  <c r="BK100" i="5"/>
  <c r="BK108" i="5"/>
  <c r="J93" i="5"/>
  <c r="J93" i="6"/>
  <c r="J213" i="2"/>
  <c r="J171" i="2"/>
  <c r="BK139" i="2"/>
  <c r="BK108" i="2"/>
  <c r="AS62" i="1"/>
  <c r="BK312" i="2"/>
  <c r="J300" i="2"/>
  <c r="BK274" i="2"/>
  <c r="BK264" i="2"/>
  <c r="BK252" i="2"/>
  <c r="J203" i="2"/>
  <c r="J149" i="2"/>
  <c r="BK114" i="2"/>
  <c r="J233" i="2"/>
  <c r="BK213" i="2"/>
  <c r="J154" i="2"/>
  <c r="J130" i="3"/>
  <c r="J98" i="4"/>
  <c r="J96" i="4"/>
  <c r="J123" i="5"/>
  <c r="BK102" i="5"/>
  <c r="J98" i="5"/>
  <c r="BK243" i="2"/>
  <c r="J176" i="2"/>
  <c r="BK293" i="2"/>
  <c r="J223" i="2"/>
  <c r="BK171" i="2"/>
  <c r="J134" i="2"/>
  <c r="BK115" i="3"/>
  <c r="BK140" i="3"/>
  <c r="BK124" i="3"/>
  <c r="J100" i="4"/>
  <c r="J88" i="5"/>
  <c r="J102" i="5"/>
  <c r="BK98" i="5"/>
  <c r="J99" i="3"/>
  <c r="J125" i="5"/>
  <c r="BK128" i="5"/>
  <c r="J90" i="6"/>
  <c r="J285" i="2"/>
  <c r="BK268" i="2"/>
  <c r="J252" i="2"/>
  <c r="BK218" i="2"/>
  <c r="BK144" i="2"/>
  <c r="BK91" i="2"/>
  <c r="J228" i="2"/>
  <c r="J181" i="2"/>
  <c r="J119" i="2"/>
  <c r="J133" i="3"/>
  <c r="BK94" i="4"/>
  <c r="BK88" i="4"/>
  <c r="BK93" i="5"/>
  <c r="J121" i="5"/>
  <c r="BK90" i="5"/>
  <c r="J103" i="2"/>
  <c r="BK97" i="2"/>
  <c r="BK319" i="2"/>
  <c r="BK307" i="2"/>
  <c r="J280" i="2"/>
  <c r="J268" i="2"/>
  <c r="J256" i="2"/>
  <c r="BK233" i="2"/>
  <c r="BK166" i="2"/>
  <c r="BK300" i="2"/>
  <c r="J186" i="2"/>
  <c r="J166" i="2"/>
  <c r="J140" i="3"/>
  <c r="J91" i="3"/>
  <c r="J118" i="3"/>
  <c r="BK90" i="4"/>
  <c r="BK100" i="4"/>
  <c r="J128" i="5"/>
  <c r="BK111" i="5"/>
  <c r="BK125" i="5"/>
  <c r="BK93" i="6"/>
  <c r="J208" i="2"/>
  <c r="BK186" i="2"/>
  <c r="BK154" i="2"/>
  <c r="BK129" i="2"/>
  <c r="J88" i="4"/>
  <c r="J108" i="5"/>
  <c r="J90" i="5"/>
  <c r="BK117" i="5"/>
  <c r="F35" i="2" l="1"/>
  <c r="F36" i="2"/>
  <c r="R279" i="2"/>
  <c r="BK87" i="4"/>
  <c r="J87" i="4" s="1"/>
  <c r="J64" i="4" s="1"/>
  <c r="BK87" i="5"/>
  <c r="J87" i="5" s="1"/>
  <c r="J64" i="5" s="1"/>
  <c r="P90" i="2"/>
  <c r="P89" i="2"/>
  <c r="T279" i="2"/>
  <c r="R90" i="3"/>
  <c r="R89" i="3" s="1"/>
  <c r="R88" i="3" s="1"/>
  <c r="P87" i="4"/>
  <c r="P86" i="4" s="1"/>
  <c r="AU59" i="1" s="1"/>
  <c r="AU58" i="1" s="1"/>
  <c r="T87" i="5"/>
  <c r="T86" i="5" s="1"/>
  <c r="BK90" i="2"/>
  <c r="J90" i="2"/>
  <c r="J65" i="2"/>
  <c r="R90" i="2"/>
  <c r="R89" i="2" s="1"/>
  <c r="R88" i="2" s="1"/>
  <c r="BK279" i="2"/>
  <c r="J279" i="2"/>
  <c r="J66" i="2" s="1"/>
  <c r="R87" i="4"/>
  <c r="R86" i="4"/>
  <c r="BK89" i="6"/>
  <c r="J89" i="6"/>
  <c r="J65" i="6"/>
  <c r="T90" i="2"/>
  <c r="T89" i="2"/>
  <c r="T88" i="2" s="1"/>
  <c r="P90" i="3"/>
  <c r="P89" i="3"/>
  <c r="P88" i="3"/>
  <c r="AU57" i="1" s="1"/>
  <c r="P279" i="2"/>
  <c r="BK90" i="3"/>
  <c r="J90" i="3" s="1"/>
  <c r="J65" i="3" s="1"/>
  <c r="T87" i="4"/>
  <c r="T86" i="4"/>
  <c r="P87" i="5"/>
  <c r="P86" i="5" s="1"/>
  <c r="AU61" i="1" s="1"/>
  <c r="AU60" i="1" s="1"/>
  <c r="R89" i="6"/>
  <c r="R88" i="6"/>
  <c r="R87" i="6" s="1"/>
  <c r="T90" i="3"/>
  <c r="T89" i="3"/>
  <c r="T88" i="3" s="1"/>
  <c r="T89" i="6"/>
  <c r="T88" i="6"/>
  <c r="T87" i="6"/>
  <c r="BK143" i="3"/>
  <c r="J143" i="3" s="1"/>
  <c r="J66" i="3" s="1"/>
  <c r="E50" i="6"/>
  <c r="F59" i="6"/>
  <c r="J81" i="6"/>
  <c r="BG93" i="6"/>
  <c r="J83" i="6"/>
  <c r="BG90" i="6"/>
  <c r="F83" i="5"/>
  <c r="BG88" i="5"/>
  <c r="BG102" i="5"/>
  <c r="BG121" i="5"/>
  <c r="J82" i="5"/>
  <c r="BG98" i="5"/>
  <c r="BG100" i="5"/>
  <c r="J80" i="5"/>
  <c r="BK86" i="4"/>
  <c r="J86" i="4"/>
  <c r="J63" i="4" s="1"/>
  <c r="E74" i="5"/>
  <c r="BG93" i="5"/>
  <c r="BG96" i="5"/>
  <c r="BG128" i="5"/>
  <c r="BG117" i="5"/>
  <c r="BG111" i="5"/>
  <c r="BG125" i="5"/>
  <c r="BG90" i="5"/>
  <c r="BG123" i="5"/>
  <c r="BG108" i="5"/>
  <c r="E50" i="4"/>
  <c r="J82" i="4"/>
  <c r="BG92" i="4"/>
  <c r="J80" i="4"/>
  <c r="BG90" i="4"/>
  <c r="BG100" i="4"/>
  <c r="F83" i="4"/>
  <c r="BG88" i="4"/>
  <c r="BG96" i="4"/>
  <c r="BG94" i="4"/>
  <c r="BG98" i="4"/>
  <c r="BK89" i="3"/>
  <c r="J89" i="3"/>
  <c r="J64" i="3" s="1"/>
  <c r="AZ59" i="1"/>
  <c r="BG91" i="3"/>
  <c r="J56" i="3"/>
  <c r="BG99" i="3"/>
  <c r="BG104" i="3"/>
  <c r="BG110" i="3"/>
  <c r="BG118" i="3"/>
  <c r="BK89" i="2"/>
  <c r="J89" i="2" s="1"/>
  <c r="J64" i="2" s="1"/>
  <c r="E50" i="3"/>
  <c r="J84" i="3"/>
  <c r="BG115" i="3"/>
  <c r="BG137" i="3"/>
  <c r="BG144" i="3"/>
  <c r="F85" i="3"/>
  <c r="BG94" i="3"/>
  <c r="BG121" i="3"/>
  <c r="BG133" i="3"/>
  <c r="BG124" i="3"/>
  <c r="BG127" i="3"/>
  <c r="BG130" i="3"/>
  <c r="BG140" i="3"/>
  <c r="F59" i="2"/>
  <c r="BG103" i="2"/>
  <c r="BG129" i="2"/>
  <c r="BG134" i="2"/>
  <c r="BG149" i="2"/>
  <c r="BG159" i="2"/>
  <c r="BG166" i="2"/>
  <c r="BG186" i="2"/>
  <c r="BG213" i="2"/>
  <c r="BG218" i="2"/>
  <c r="BG293" i="2"/>
  <c r="AV56" i="1"/>
  <c r="AW56" i="1"/>
  <c r="E76" i="2"/>
  <c r="J84" i="2"/>
  <c r="BG108" i="2"/>
  <c r="BG119" i="2"/>
  <c r="BG144" i="2"/>
  <c r="BG154" i="2"/>
  <c r="BG176" i="2"/>
  <c r="BG197" i="2"/>
  <c r="BG223" i="2"/>
  <c r="BG228" i="2"/>
  <c r="BG233" i="2"/>
  <c r="BG238" i="2"/>
  <c r="BG243" i="2"/>
  <c r="BG248" i="2"/>
  <c r="BG252" i="2"/>
  <c r="BG256" i="2"/>
  <c r="BG260" i="2"/>
  <c r="BG264" i="2"/>
  <c r="BG268" i="2"/>
  <c r="BG272" i="2"/>
  <c r="BG274" i="2"/>
  <c r="BG276" i="2"/>
  <c r="BG280" i="2"/>
  <c r="BG300" i="2"/>
  <c r="BG307" i="2"/>
  <c r="BG312" i="2"/>
  <c r="BG319" i="2"/>
  <c r="BG91" i="2"/>
  <c r="BG97" i="2"/>
  <c r="BG114" i="2"/>
  <c r="BA56" i="1"/>
  <c r="J56" i="2"/>
  <c r="BG124" i="2"/>
  <c r="BG139" i="2"/>
  <c r="BG171" i="2"/>
  <c r="BG181" i="2"/>
  <c r="BG192" i="2"/>
  <c r="BG203" i="2"/>
  <c r="BG208" i="2"/>
  <c r="BG285" i="2"/>
  <c r="BG323" i="2"/>
  <c r="AZ56" i="1"/>
  <c r="BC56" i="1"/>
  <c r="BD56" i="1"/>
  <c r="J35" i="5"/>
  <c r="AV61" i="1" s="1"/>
  <c r="F36" i="3"/>
  <c r="BA57" i="1" s="1"/>
  <c r="BA55" i="1" s="1"/>
  <c r="AW55" i="1" s="1"/>
  <c r="J36" i="4"/>
  <c r="AW59" i="1"/>
  <c r="F36" i="5"/>
  <c r="BA61" i="1" s="1"/>
  <c r="BA60" i="1" s="1"/>
  <c r="AW60" i="1" s="1"/>
  <c r="F38" i="6"/>
  <c r="BC63" i="1" s="1"/>
  <c r="BC62" i="1" s="1"/>
  <c r="AY62" i="1" s="1"/>
  <c r="F35" i="3"/>
  <c r="AZ57" i="1"/>
  <c r="AZ55" i="1"/>
  <c r="J35" i="3"/>
  <c r="AV57" i="1"/>
  <c r="J35" i="4"/>
  <c r="AV59" i="1" s="1"/>
  <c r="F38" i="4"/>
  <c r="BC59" i="1" s="1"/>
  <c r="BC58" i="1" s="1"/>
  <c r="AY58" i="1" s="1"/>
  <c r="F39" i="5"/>
  <c r="BD61" i="1"/>
  <c r="BD60" i="1"/>
  <c r="AS54" i="1"/>
  <c r="F38" i="3"/>
  <c r="BC57" i="1" s="1"/>
  <c r="BC55" i="1" s="1"/>
  <c r="J36" i="3"/>
  <c r="AW57" i="1" s="1"/>
  <c r="F36" i="4"/>
  <c r="BA59" i="1"/>
  <c r="BA58" i="1" s="1"/>
  <c r="AW58" i="1" s="1"/>
  <c r="F38" i="5"/>
  <c r="BC61" i="1" s="1"/>
  <c r="BC60" i="1" s="1"/>
  <c r="AY60" i="1" s="1"/>
  <c r="F36" i="6"/>
  <c r="BA63" i="1" s="1"/>
  <c r="BA62" i="1" s="1"/>
  <c r="AW62" i="1" s="1"/>
  <c r="J36" i="5"/>
  <c r="AW61" i="1" s="1"/>
  <c r="F39" i="3"/>
  <c r="BD57" i="1"/>
  <c r="BD55" i="1"/>
  <c r="J36" i="6"/>
  <c r="AW63" i="1"/>
  <c r="F39" i="4"/>
  <c r="BD59" i="1" s="1"/>
  <c r="BD58" i="1" s="1"/>
  <c r="F35" i="6"/>
  <c r="AZ63" i="1" s="1"/>
  <c r="AZ62" i="1" s="1"/>
  <c r="AV62" i="1" s="1"/>
  <c r="F35" i="5"/>
  <c r="AZ61" i="1"/>
  <c r="AZ60" i="1"/>
  <c r="AV60" i="1"/>
  <c r="AZ58" i="1"/>
  <c r="J35" i="6"/>
  <c r="AV63" i="1" s="1"/>
  <c r="F39" i="6"/>
  <c r="BD63" i="1" s="1"/>
  <c r="BD62" i="1" s="1"/>
  <c r="P88" i="2" l="1"/>
  <c r="AU56" i="1"/>
  <c r="BK86" i="5"/>
  <c r="J86" i="5" s="1"/>
  <c r="J63" i="5" s="1"/>
  <c r="BK88" i="6"/>
  <c r="J88" i="6" s="1"/>
  <c r="J64" i="6" s="1"/>
  <c r="BK88" i="3"/>
  <c r="J88" i="3"/>
  <c r="J63" i="3"/>
  <c r="BK88" i="2"/>
  <c r="J88" i="2" s="1"/>
  <c r="J32" i="2" s="1"/>
  <c r="AG56" i="1" s="1"/>
  <c r="AU55" i="1"/>
  <c r="AU54" i="1"/>
  <c r="AT57" i="1"/>
  <c r="J32" i="4"/>
  <c r="AG59" i="1"/>
  <c r="AG58" i="1" s="1"/>
  <c r="AT61" i="1"/>
  <c r="AT63" i="1"/>
  <c r="BA54" i="1"/>
  <c r="W30" i="1" s="1"/>
  <c r="F37" i="3"/>
  <c r="BB57" i="1" s="1"/>
  <c r="AT56" i="1"/>
  <c r="F37" i="4"/>
  <c r="BB59" i="1"/>
  <c r="BB58" i="1" s="1"/>
  <c r="AX58" i="1" s="1"/>
  <c r="AT60" i="1"/>
  <c r="F37" i="6"/>
  <c r="BB63" i="1" s="1"/>
  <c r="BB62" i="1" s="1"/>
  <c r="AX62" i="1" s="1"/>
  <c r="F37" i="5"/>
  <c r="BB61" i="1" s="1"/>
  <c r="BB60" i="1" s="1"/>
  <c r="AX60" i="1" s="1"/>
  <c r="F37" i="2"/>
  <c r="BB56" i="1" s="1"/>
  <c r="AT59" i="1"/>
  <c r="AV55" i="1"/>
  <c r="AT55" i="1"/>
  <c r="AT62" i="1"/>
  <c r="AY55" i="1"/>
  <c r="BD54" i="1"/>
  <c r="W33" i="1" s="1"/>
  <c r="AV58" i="1"/>
  <c r="BC54" i="1"/>
  <c r="W32" i="1"/>
  <c r="AZ54" i="1"/>
  <c r="W29" i="1" s="1"/>
  <c r="BK87" i="6" l="1"/>
  <c r="J87" i="6"/>
  <c r="J63" i="6"/>
  <c r="AN59" i="1"/>
  <c r="J41" i="4"/>
  <c r="J41" i="2"/>
  <c r="J63" i="2"/>
  <c r="AN56" i="1"/>
  <c r="BB55" i="1"/>
  <c r="AX55" i="1" s="1"/>
  <c r="AV54" i="1"/>
  <c r="AK29" i="1" s="1"/>
  <c r="J32" i="5"/>
  <c r="AG61" i="1"/>
  <c r="AG60" i="1" s="1"/>
  <c r="AN60" i="1" s="1"/>
  <c r="AT58" i="1"/>
  <c r="AN58" i="1" s="1"/>
  <c r="AW54" i="1"/>
  <c r="AK30" i="1" s="1"/>
  <c r="AY54" i="1"/>
  <c r="J32" i="3"/>
  <c r="AG57" i="1" s="1"/>
  <c r="AN57" i="1" s="1"/>
  <c r="J41" i="5" l="1"/>
  <c r="J41" i="3"/>
  <c r="AN61" i="1"/>
  <c r="J32" i="6"/>
  <c r="AG63" i="1" s="1"/>
  <c r="AG62" i="1" s="1"/>
  <c r="AT54" i="1"/>
  <c r="AG55" i="1"/>
  <c r="BB54" i="1"/>
  <c r="W31" i="1" s="1"/>
  <c r="J41" i="6" l="1"/>
  <c r="AN55" i="1"/>
  <c r="AN63" i="1"/>
  <c r="AN62" i="1"/>
  <c r="AG54" i="1"/>
  <c r="AK26" i="1" s="1"/>
  <c r="AK35" i="1" s="1"/>
  <c r="AX54" i="1"/>
  <c r="AN54" i="1" l="1"/>
</calcChain>
</file>

<file path=xl/sharedStrings.xml><?xml version="1.0" encoding="utf-8"?>
<sst xmlns="http://schemas.openxmlformats.org/spreadsheetml/2006/main" count="4118" uniqueCount="650">
  <si>
    <t>Export Komplet</t>
  </si>
  <si>
    <t>VZ</t>
  </si>
  <si>
    <t>2.0</t>
  </si>
  <si>
    <t>ZAMOK</t>
  </si>
  <si>
    <t>False</t>
  </si>
  <si>
    <t>{9fde5128-44fc-40ac-99c7-e3ffa31ea07c}</t>
  </si>
  <si>
    <t>0,01</t>
  </si>
  <si>
    <t>21</t>
  </si>
  <si>
    <t>15</t>
  </si>
  <si>
    <t>REKAPITULACE ZAKÁZKY</t>
  </si>
  <si>
    <t>v ---  níže se nacházejí doplnkové a pomocné údaje k sestavám  --- v</t>
  </si>
  <si>
    <t>Návod na vyplnění</t>
  </si>
  <si>
    <t>0,001</t>
  </si>
  <si>
    <t>Kód:</t>
  </si>
  <si>
    <t>650210032-zm_1</t>
  </si>
  <si>
    <t>Měnit lze pouze buňky se žlutým podbarvením!_x000D_
_x000D_
1) v Rekapitulaci zakázky vyplňte údaje o Uchazeči (přenesou se do ostatních sestav i v jiných listech)_x000D_
_x000D_
2) na vybraných listech vyplňte v sestavě Soupis prací ceny u položek</t>
  </si>
  <si>
    <t>Zakázka:</t>
  </si>
  <si>
    <t>Oprava trati v úseku Ohníč - Úpořiny - změna č.1 po prohlídce staveniště</t>
  </si>
  <si>
    <t>KSO:</t>
  </si>
  <si>
    <t>824 33 3</t>
  </si>
  <si>
    <t>CC-CZ:</t>
  </si>
  <si>
    <t>21212</t>
  </si>
  <si>
    <t>Místo:</t>
  </si>
  <si>
    <t>Ohníč - Úpořiny</t>
  </si>
  <si>
    <t>Datum:</t>
  </si>
  <si>
    <t>3. 2. 2023</t>
  </si>
  <si>
    <t>CZ-CPV:</t>
  </si>
  <si>
    <t>50760000-0</t>
  </si>
  <si>
    <t>CZ-CPA:</t>
  </si>
  <si>
    <t>42.12.20</t>
  </si>
  <si>
    <t>Zadavatel:</t>
  </si>
  <si>
    <t>IČ:</t>
  </si>
  <si>
    <t>70994234</t>
  </si>
  <si>
    <t>SŽ s.o., OŘ UNL, ST Most</t>
  </si>
  <si>
    <t>DIČ:</t>
  </si>
  <si>
    <t>CZ70994234</t>
  </si>
  <si>
    <t>Uchazeč:</t>
  </si>
  <si>
    <t>Vyplň údaj</t>
  </si>
  <si>
    <t>Projektant:</t>
  </si>
  <si>
    <t/>
  </si>
  <si>
    <t xml:space="preserve"> </t>
  </si>
  <si>
    <t>True</t>
  </si>
  <si>
    <t>Zpracovatel:</t>
  </si>
  <si>
    <t>Ing.Horák Jiří, 602155923, horak@spravazeleznic.cz</t>
  </si>
  <si>
    <t>Poznámka:</t>
  </si>
  <si>
    <t>Změna č.1 po prohlídce staveniště 2023-02-02_x000D_
********************************************_x000D_
1) Upraveno množství výzisku z čištění KL na 0,8 m3/m_x000D_
2) Upraveno množství přihrnutého štěrku ke KL na 0,33 m3/m_x000D_
3) Doplněna asfaltová zálivka a asfaltobeton na opravu přejezdu a odvoz starého na skládku_x000D_
4) Změněna délka demontované a montovaného nástupiště na 13 m_x000D_
5) Doplněno 23 nových kotev před ZV1 Ohníč_x000D_
6) Sjednoceno kamenivo 32/63 na BII_x000D_
7) Doplněn odvoz odpadu ze stezek na skládku_x000D_
8) Doplněno 400 kompletů užitých ze zásob SŽ_x000D_
Upravené položky jsou označeny barevnými příznaky_x000D_
****************************************************_x000D_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</si>
  <si>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</si>
  <si>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</si>
  <si>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</si>
  <si>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</si>
  <si>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</si>
  <si>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</si>
  <si>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</si>
  <si>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</si>
  <si>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</si>
  <si>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</si>
  <si>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</si>
  <si>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</si>
  <si>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</si>
  <si>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</si>
  <si>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</si>
  <si>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</si>
  <si>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</si>
  <si>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</si>
  <si>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</si>
  <si>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</si>
  <si>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</si>
  <si>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</si>
  <si>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</si>
  <si>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</si>
  <si>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</si>
  <si>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</si>
  <si>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</si>
  <si>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</si>
  <si>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</si>
  <si>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</si>
  <si>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</si>
  <si>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</si>
  <si>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</si>
  <si>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</si>
  <si>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</si>
  <si>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###NOIMPORT###</t>
  </si>
  <si>
    <t>IMPORT</t>
  </si>
  <si>
    <t>{00000000-0000-0000-0000-000000000000}</t>
  </si>
  <si>
    <t>O1</t>
  </si>
  <si>
    <t>Oprava 1. TK Úpořiny-Ohníč</t>
  </si>
  <si>
    <t>STA</t>
  </si>
  <si>
    <t>1</t>
  </si>
  <si>
    <t>{916011b4-b286-4a56-a2c0-d9088ea7264a}</t>
  </si>
  <si>
    <t>2</t>
  </si>
  <si>
    <t>/</t>
  </si>
  <si>
    <t>Č11-zm_1</t>
  </si>
  <si>
    <t>Strojní čištění kolejového lože</t>
  </si>
  <si>
    <t>Soupis</t>
  </si>
  <si>
    <t>{43c36200-32f5-4623-9922-7d3b3546b504}</t>
  </si>
  <si>
    <t>Č12-zm_1</t>
  </si>
  <si>
    <t>Výměna kolejového lože v předmostích mostu km 14,280 v 1. TK Úpořiny - Ohníč</t>
  </si>
  <si>
    <t>{efac04a3-5eb9-477e-8991-7bc82d2deca2}</t>
  </si>
  <si>
    <t>O2</t>
  </si>
  <si>
    <t>Zabezpečovací zařízení</t>
  </si>
  <si>
    <t>{bda04b62-fc80-492b-a8e0-94a5164d588e}</t>
  </si>
  <si>
    <t>Č21</t>
  </si>
  <si>
    <t>Práce SZT při Opravě 1.TK Ohníč - Úpořiny</t>
  </si>
  <si>
    <t>{4d814689-e0b8-4b2d-baee-1fc97648fae3}</t>
  </si>
  <si>
    <t>O3</t>
  </si>
  <si>
    <t>VRN</t>
  </si>
  <si>
    <t>{5bd9d340-42bc-4f71-80fa-30b8aab30f75}</t>
  </si>
  <si>
    <t>Č31</t>
  </si>
  <si>
    <t>{d12bc5ab-b33e-42d2-8717-1c3874d7c72a}</t>
  </si>
  <si>
    <t>O9</t>
  </si>
  <si>
    <t>NEOCEŇOVAT! Materiál dodá zadavatel ze svých zásob</t>
  </si>
  <si>
    <t>{c3c8eb28-d2a3-4669-9d7a-c21831e05b5a}</t>
  </si>
  <si>
    <t>Č91-zm_1</t>
  </si>
  <si>
    <t>{1db182e6-76db-472a-918b-00d1839b3d85}</t>
  </si>
  <si>
    <t>Doplnění_KL_11</t>
  </si>
  <si>
    <t>Doplnění KL kamenivem souvisle strojně v koleji.</t>
  </si>
  <si>
    <t>m3</t>
  </si>
  <si>
    <t>1949,4</t>
  </si>
  <si>
    <t>Kotvy_11</t>
  </si>
  <si>
    <t>Montáž pražcové kotvy v koleji</t>
  </si>
  <si>
    <t>kus</t>
  </si>
  <si>
    <t>1107</t>
  </si>
  <si>
    <t>KRYCÍ LIST SOUPISU PRACÍ</t>
  </si>
  <si>
    <t>Odpad_KL_11</t>
  </si>
  <si>
    <t>Odpad z čištěná kolejového lože</t>
  </si>
  <si>
    <t>t</t>
  </si>
  <si>
    <t>5232,6</t>
  </si>
  <si>
    <t>Odpad_SB8_11</t>
  </si>
  <si>
    <t>Odpadní pražce SB8</t>
  </si>
  <si>
    <t>27</t>
  </si>
  <si>
    <t>Souvislé_čištění_11</t>
  </si>
  <si>
    <t>Souvislé čištění</t>
  </si>
  <si>
    <t>km</t>
  </si>
  <si>
    <t>3,42</t>
  </si>
  <si>
    <t>Výměna_SB8_11</t>
  </si>
  <si>
    <t>Výměna pražce malou těžící mechanizac</t>
  </si>
  <si>
    <t>100</t>
  </si>
  <si>
    <t>Objekt:</t>
  </si>
  <si>
    <t>Nástupiště_11</t>
  </si>
  <si>
    <t>Demontáž a zpětná montáž nástupiště úrovňového Sudop K (KD,KS) 145</t>
  </si>
  <si>
    <t>m</t>
  </si>
  <si>
    <t>13</t>
  </si>
  <si>
    <t>O1 - Oprava 1. TK Úpořiny-Ohníč</t>
  </si>
  <si>
    <t>Vozovka_AB_11</t>
  </si>
  <si>
    <t>Zřízení konstrukce vozovky asfaltobetonové s podkladní, ložní a obrusnou vrstvou tloušťky do 20 cm</t>
  </si>
  <si>
    <t>m2</t>
  </si>
  <si>
    <t>Soupis:</t>
  </si>
  <si>
    <t>Asfaltobeton_11</t>
  </si>
  <si>
    <t>Asfaltový beton</t>
  </si>
  <si>
    <t>10</t>
  </si>
  <si>
    <t>Č11-zm_1 - Strojní čištění kolejového lože</t>
  </si>
  <si>
    <t>Stezky_11</t>
  </si>
  <si>
    <t>Oprava stezky strojně s odstraněním drnu a nánosu do 10 cm</t>
  </si>
  <si>
    <t>3314</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</si>
  <si>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</si>
  <si>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REKAPITULACE ČLENĚNÍ SOUPISU PRACÍ</t>
  </si>
  <si>
    <t>Kód dílu - Popis</t>
  </si>
  <si>
    <t>Cena celkem [CZK]</t>
  </si>
  <si>
    <t>-1</t>
  </si>
  <si>
    <t>HSV - Práce a dodávky HSV</t>
  </si>
  <si>
    <t xml:space="preserve">    5 - Komunikace pozemní</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</si>
  <si>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</si>
  <si>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</si>
  <si>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</si>
  <si>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</si>
  <si>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</si>
  <si>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</si>
  <si>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</si>
  <si>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</si>
  <si>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</si>
  <si>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</si>
  <si>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</si>
  <si>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</si>
  <si>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</si>
  <si>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</si>
  <si>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</si>
  <si>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</si>
  <si>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</si>
  <si>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5</t>
  </si>
  <si>
    <t>Komunikace pozemní</t>
  </si>
  <si>
    <t>K</t>
  </si>
  <si>
    <t>5905020010</t>
  </si>
  <si>
    <t>Sborník UOŽI 01 2022</t>
  </si>
  <si>
    <t>4</t>
  </si>
  <si>
    <t>-1349419487</t>
  </si>
  <si>
    <t>PP</t>
  </si>
  <si>
    <t>Oprava stezky strojně s odstraněním drnu a nánosu do 10 cm. Poznámka: 1. V cenách jsou započteny náklady na odtěžení nánosu stezky a rozprostření výzisku na terén nebo naložení na dopravní prostředek a úprava povrchu stezky.</t>
  </si>
  <si>
    <t>PSC</t>
  </si>
  <si>
    <t>Poznámka k souboru cen:_x000D_
1. V cenách jsou započteny náklady na odtěžení nánosu stezky a rozprostření výzisku na terén nebo naložení na dopravní prostředek a úprava povrchu stezky.</t>
  </si>
  <si>
    <t>VV</t>
  </si>
  <si>
    <t>"oprava stezky v šíři 1m (svahové lžíce bagru) v místě průjezdu SČ"</t>
  </si>
  <si>
    <t>"km "(15,260-18,595)*-1000-21 "(most s průběžným KL)"</t>
  </si>
  <si>
    <t>Součet</t>
  </si>
  <si>
    <t>5905085045</t>
  </si>
  <si>
    <t>Souvislé čištění KL strojně koleje pražce betonové</t>
  </si>
  <si>
    <t>-981315214</t>
  </si>
  <si>
    <t>Souvislé čištění KL strojně koleje pražce betonové. Poznámka: 1. V cenách jsou započteny náklady na kontinuální čištění KL strojní čističkou, případné vložení geosyntetika, rozprostření výzisku na terén nebo naložení na dopravní prostředek, zdvih, úpravu směrového a výškového uspořádání včetně měření mezních stavebních odchylek dle ČSN a technologických veličin, předání tištěných výstupů a úpravu KL do profilu. Platí i pro čištění KL současně s výměnou pražců. 2. V cenách nejsou obsaženy náklady na snížení KL pod patou kolejnice, následnou úpravu směrového a výškového uspořádání dodávku a doplnění kameniva.</t>
  </si>
  <si>
    <t>Poznámka k souboru cen:_x000D_
1. V cenách jsou započteny náklady na kontinuální čištění KL strojní čističkou, případné vložení geosyntetika, rozprostření výzisku na terén nebo naložení na dopravní prostředek, zdvih, úpravu směrového a výškového uspořádání včetně měření mezních stavebních odchylek dle ČSN a technologických veličin, předání tištěných výstupů a úpravu KL do profilu. Platí i pro čištění KL současně s výměnou pražců._x000D_
2. V cenách nejsou obsaženy náklady na snížení KL pod patou kolejnice, následnou úpravu směrového a výškového uspořádání dodávku a doplnění kameniva.</t>
  </si>
  <si>
    <t>"km "(15,170-18,590)*-1</t>
  </si>
  <si>
    <t>"Poznámka :    ZP km 15,177 , ZV 1 Ohníč km 18,595"</t>
  </si>
  <si>
    <t>3</t>
  </si>
  <si>
    <t>5905100010</t>
  </si>
  <si>
    <t>Úprava kolejového lože souvisle strojně v koleji lože otevřené</t>
  </si>
  <si>
    <t>-2068823893</t>
  </si>
  <si>
    <t>Úprava kolejového lože souvisle strojně v koleji lože otevřené. Poznámka: 1. V cenách jsou započteny náklady na úpravu KL koleje a výhybek kontinuálně strojně pluhem, u výhybek ruční dokončení úpravy. 2. V cenách nejsou obsaženy náklady na doplnění a dodávku kameniva.</t>
  </si>
  <si>
    <t>Poznámka k souboru cen:_x000D_
1. V cenách jsou započteny náklady na úpravu KL koleje a výhybek kontinuálně strojně pluhem, u výhybek ruční dokončení úpravy._x000D_
2. V cenách nejsou obsaženy náklady na doplnění a dodávku kameniva.</t>
  </si>
  <si>
    <t>" přihrnutí štěrku ke koleji před strojním čištěním v místech přebytku ŠL za hlavami pražců cca km "(15,6-16,9)*-1</t>
  </si>
  <si>
    <t>5905105030</t>
  </si>
  <si>
    <t>Doplnění KL kamenivem souvisle strojně v koleji</t>
  </si>
  <si>
    <t>-438956262</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</si>
  <si>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</si>
  <si>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Poznámka k souboru cen:_x000D_
1. V cenách jsou započteny náklady na doplnění kameniva ojediněle ručně vidlemi a/nebo souvisle strojně z výsypných vozů případně nakladačem._x000D_
2. V cenách nejsou obsaženy náklady na dodávku kameniva.</t>
  </si>
  <si>
    <t>" doplnění KL  32/63, včetně propracování z vozů " Odpad_KL_11/1,7</t>
  </si>
  <si>
    <t>" odpočet na přihrnutí přebytečného KL před čištěním "-Souvislé_čištění_11*1000*0,33</t>
  </si>
  <si>
    <t>5905110010</t>
  </si>
  <si>
    <t>Snížení KL pod patou kolejnice v koleji</t>
  </si>
  <si>
    <t>1219715093</t>
  </si>
  <si>
    <t>Snížení KL pod patou kolejnice v koleji. Poznámka: 1. V cenách jsou započteny náklady na snížení KL pod patou kolejnice ručně vidlemi. 2. V cenách nejsou obsaženy náklady na doplnění a dodávku kameniva.</t>
  </si>
  <si>
    <t>Poznámka k souboru cen:_x000D_
1. V cenách jsou započteny náklady na snížení KL pod patou kolejnice ručně vidlemi._x000D_
2. V cenách nejsou obsaženy náklady na doplnění a dodávku kameniva.</t>
  </si>
  <si>
    <t>"po propracování            "Souvislé_čištění_11-0,006  "přejezd"</t>
  </si>
  <si>
    <t>6</t>
  </si>
  <si>
    <t>5905115010</t>
  </si>
  <si>
    <t>Příplatek za úpravu nadvýšení KL v oblouku o malém poloměru</t>
  </si>
  <si>
    <t>341006677</t>
  </si>
  <si>
    <t>Příplatek za úpravu nadvýšení KL v oblouku o malém poloměru. Poznámka: 1. V cenách jsou započteny náklady na úpravu nadvýšení KL ručně. 2. V cenách nejsou obsaženy náklady na doplnění a zřízení nadvýšení z vozů a na dodávku kameniva.</t>
  </si>
  <si>
    <t>Poznámka k souboru cen:_x000D_
1. V cenách jsou započteny náklady na úpravu nadvýšení KL ručně._x000D_
2. V cenách nejsou obsaženy náklady na doplnění a zřízení nadvýšení z vozů a na dodávku kameniva.</t>
  </si>
  <si>
    <t>"oblouky o malých poloměrech km "(15,248-15,830 + 16,070-16,405 +16,700-16,830 + 16,990-17,175 + 17,250- 17,900 + 18,080-18,480)*-1000</t>
  </si>
  <si>
    <t>7</t>
  </si>
  <si>
    <t>5906015120</t>
  </si>
  <si>
    <t>Výměna pražce malou těžící mechanizací v KL otevřeném i zapuštěném pražec betonový příčný vystrojený</t>
  </si>
  <si>
    <t>761064854</t>
  </si>
  <si>
    <t>Výměna pražce malou těžící mechanizací v KL otevřeném i zapuštěném pražec betonový příčný vystrojený. Poznámka: 1. V cenách jsou započteny náklady na výměnu pražce za použití malé těžicí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2. V cenách nejsou obsaženy náklady na dodávku materiálu, dopravu výzisku na skládku a skládkovné.</t>
  </si>
  <si>
    <t>Poznámka k souboru cen:_x000D_
1. V cenách jsou započteny náklady na výměnu pražce za použití malé těžicí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vrtule._x000D_
2. V cenách nejsou obsaženy náklady na dodávku materiálu, dopravu výzisku na skládku a skládkovné.</t>
  </si>
  <si>
    <t>"ojedinělá výměna betonových pražců       "100</t>
  </si>
  <si>
    <t>8</t>
  </si>
  <si>
    <t>5906055040</t>
  </si>
  <si>
    <t>Příplatek za současnou výměnu pražce s podkladnicovým upevněním a pryžových podložek</t>
  </si>
  <si>
    <t>762438325</t>
  </si>
  <si>
    <t>Příplatek za současnou výměnu pražce s podkladnicovým upevněním a pryžových podložek. Poznámka: 1. V cenách jsou započteny náklady na potřebnou manipulaci, demontáž, výměnu a montáž součásti současně s výměnou pražce včetně případného ošetření mazivem. Položka platí pro všechny typy podpor. 2. V cenách nejsou obsaženy náklady na dodávku materiálu, dopravu výzisku na skládku a skládkovné.</t>
  </si>
  <si>
    <t>Poznámka k souboru cen:_x000D_
1. V cenách jsou započteny náklady na potřebnou manipulaci, demontáž, výměnu a montáž součásti současně s výměnou pražce včetně případného ošetření mazivem. Položka platí pro všechny typy podpor._x000D_
2. V cenách nejsou obsaženy náklady na dodávku materiálu, dopravu výzisku na skládku a skládkovné.</t>
  </si>
  <si>
    <t>9</t>
  </si>
  <si>
    <t>5906105020</t>
  </si>
  <si>
    <t>Demontáž pražce betonový</t>
  </si>
  <si>
    <t>622691717</t>
  </si>
  <si>
    <t>Demontáž pražce betonový. Poznámka: 1. V cenách jsou započteny náklady na manipulaci, demontáž, odstrojení do součástí a uložení pražců.</t>
  </si>
  <si>
    <t>Poznámka k souboru cen:_x000D_
1. V cenách jsou započteny náklady na manipulaci, demontáž, odstrojení do součástí a uložení pražců.</t>
  </si>
  <si>
    <t>5909030020</t>
  </si>
  <si>
    <t>Následná úprava GPK koleje směrové a výškové uspořádání pražce betonové</t>
  </si>
  <si>
    <t>-106957103</t>
  </si>
  <si>
    <t>Následná úprava GPK koleje směrové a výškové uspořádání pražce betonové. Poznámka: 1. V cenách jsou započteny náklady na úpravu směrového a výškového uspořádání strojní linkou ASP s přesným zaměřením její prostorové polohy po konsolidaci KL,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</si>
  <si>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Poznámka k souboru cen:_x000D_
1. V cenách jsou započteny náklady na úpravu směrového a výškového uspořádání strojní linkou ASP s přesným zaměřením její prostorové polohy po konsolidaci KL, úpravu KL pluhem a měření mezních stavebních odchylek dle ČSN, měření technologických veličin a předání tištěných výstupů objednateli._x000D_
2. V cenách nejsou obsaženy náklady na zaměření APK, doplnění a dodávku kameniva a snížení KL pod patou kolejnice.</t>
  </si>
  <si>
    <t>Souvislé_čištění_11+2*0,005</t>
  </si>
  <si>
    <t>11</t>
  </si>
  <si>
    <t>5909050010</t>
  </si>
  <si>
    <t>Stabilizace kolejového lože koleje nově zřízeného nebo čistého</t>
  </si>
  <si>
    <t>1455547914</t>
  </si>
  <si>
    <t>Stabilizace kolejového lože koleje nově zřízeného nebo čistého. Poznámka: 1. V cenách jsou započteny náklady na stabilizaci v režimu s řízeným (konstantním) poklesem včetně měření a předání tištěných výstupů.</t>
  </si>
  <si>
    <t>Poznámka k souboru cen:_x000D_
1. V cenách jsou započteny náklady na stabilizaci v režimu s řízeným (konstantním) poklesem včetně měření a předání tištěných výstupů.</t>
  </si>
  <si>
    <t>12</t>
  </si>
  <si>
    <t>5909050020</t>
  </si>
  <si>
    <t>Stabilizace kolejového lože koleje stávajícího</t>
  </si>
  <si>
    <t>-9434187</t>
  </si>
  <si>
    <t>Stabilizace kolejového lože koleje stávajícího. Poznámka: 1. V cenách jsou započteny náklady na stabilizaci v režimu s řízeným (konstantním) poklesem včetně měření a předání tištěných výstupů.</t>
  </si>
  <si>
    <t>" etapa propracování          "Souvislé_čištění_11+2*0,005</t>
  </si>
  <si>
    <t>5910135010</t>
  </si>
  <si>
    <t>Demontáž pražcové kotvy v koleji</t>
  </si>
  <si>
    <t>1765710767</t>
  </si>
  <si>
    <t>Demontáž pražcové kotvy v koleji. Poznámka: 1. V cenách jsou započteny náklady na odstranění kameniva, demontáž, dohození a úpravu kameniva a naložení výzisku na dopravní prostředek.</t>
  </si>
  <si>
    <t>Poznámka k souboru cen:_x000D_
1. V cenách jsou započteny náklady na odstranění kameniva, demontáž, dohození a úpravu kameniva a naložení výzisku na dopravní prostředek.</t>
  </si>
  <si>
    <t>Kotvy_11-23</t>
  </si>
  <si>
    <t>14</t>
  </si>
  <si>
    <t>5910136010</t>
  </si>
  <si>
    <t>2101638581</t>
  </si>
  <si>
    <t>Montáž pražcové kotvy v koleji. Poznámka: 1. V cenách jsou započteny náklady na odstranění kameniva, montáž, ošetření součásti mazivem a úpravu kameniva. 2. V cenách nejsou obsaženy náklady na dodávku materiálu.</t>
  </si>
  <si>
    <t>Poznámka k souboru cen:_x000D_
1. V cenách jsou započteny náklady na odstranění kameniva, montáž, ošetření součásti mazivem a úpravu kameniva._x000D_
2. V cenách nejsou obsaženy náklady na dodávku materiálu.</t>
  </si>
  <si>
    <t>v obloukách a části přilehlých přechodnic na každý 3.pražec -stávající umístění</t>
  </si>
  <si>
    <t>326 + 220 + 91 + 123 + 66 + 251</t>
  </si>
  <si>
    <t>"na každý 3.pražec -ZVč.1 přech.R65/S49  (23ks nových kotev +7ks stávající  kotvy) "23+7</t>
  </si>
  <si>
    <t>5913060010</t>
  </si>
  <si>
    <t>Demontáž dílů betonové přejezdové konstrukce vnějšího panelu</t>
  </si>
  <si>
    <t>713217149</t>
  </si>
  <si>
    <t>Demontáž dílů betonové přejezdové konstrukce vnějšího panelu. Poznámka: 1. V cenách jsou započteny náklady na demontáž konstrukce a naložení na dopravní prostředek.</t>
  </si>
  <si>
    <t>Poznámka k souboru cen:_x000D_
1. V cenách jsou započteny náklady na demontáž konstrukce a naložení na dopravní prostředek.</t>
  </si>
  <si>
    <t>"P2086 "4</t>
  </si>
  <si>
    <t>16</t>
  </si>
  <si>
    <t>5913060020</t>
  </si>
  <si>
    <t>Demontáž dílů betonové přejezdové konstrukce vnitřního panelu</t>
  </si>
  <si>
    <t>-2021822596</t>
  </si>
  <si>
    <t>Demontáž dílů betonové přejezdové konstrukce vnitřního panelu. Poznámka: 1. V cenách jsou započteny náklady na demontáž konstrukce a naložení na dopravní prostředek.</t>
  </si>
  <si>
    <t>"P2086"5</t>
  </si>
  <si>
    <t>17</t>
  </si>
  <si>
    <t>5913065020</t>
  </si>
  <si>
    <t>Montáž dílů betonové přejezdové konstrukce v koleji vnitřního panelu</t>
  </si>
  <si>
    <t>-884739058</t>
  </si>
  <si>
    <t>Montáž dílů betonové přejezdové konstrukce v koleji vnitřního panelu. Poznámka: 1. V cenách jsou započteny náklady na montáž dílů. 2. V cenách nejsou obsaženy náklady na dodávku materiálu.</t>
  </si>
  <si>
    <t>Poznámka k souboru cen:_x000D_
1. V cenách jsou započteny náklady na montáž dílů._x000D_
2. V cenách nejsou obsaženy náklady na dodávku materiálu.</t>
  </si>
  <si>
    <t>"P2086  "5</t>
  </si>
  <si>
    <t>18</t>
  </si>
  <si>
    <t>5913235030</t>
  </si>
  <si>
    <t>Dělení AB komunikace řezáním hloubky do 30 cm</t>
  </si>
  <si>
    <t>-429319045</t>
  </si>
  <si>
    <t>Dělení AB komunikace řezáním hloubky do 30 cm. Poznámka: 1. V cenách jsou započteny náklady na provedení úkolu.</t>
  </si>
  <si>
    <t>Poznámka k souboru cen:_x000D_
1. V cenách jsou započteny náklady na provedení úkolu.</t>
  </si>
  <si>
    <t>"P2086 mezi 1. a 2.kolejí + vně 1.koleje, šířka vozovky 6m    "6+6</t>
  </si>
  <si>
    <t>19</t>
  </si>
  <si>
    <t>5913240030</t>
  </si>
  <si>
    <t>Odstranění AB komunikace odtěžením nebo frézováním hloubky do 30 cm</t>
  </si>
  <si>
    <t>1948659371</t>
  </si>
  <si>
    <t>Odstranění AB komunikace odtěžením nebo frézováním hloubky do 30 cm. Poznámka: 1. V cenách jsou započteny náklady na odtěžení nebo frézování a naložení výzisku na dopravní prostředek.</t>
  </si>
  <si>
    <t>Poznámka k souboru cen:_x000D_
1. V cenách jsou započteny náklady na odtěžení nebo frézování a naložení výzisku na dopravní prostředek.</t>
  </si>
  <si>
    <t>"P2086 mezi 1. a 2.kolejí + vně 1.koleje, šířka vozovky 6m, po odečtu vyjmutých vnějších panelů vně i uvnitř přejezdu "</t>
  </si>
  <si>
    <t>(2,3 * 6) + (1,2 * 6) - (0,5*6) *2</t>
  </si>
  <si>
    <t>20</t>
  </si>
  <si>
    <t>5913245010</t>
  </si>
  <si>
    <t>Oprava komunikace vyplněním trhlin zálivkovou hmotou</t>
  </si>
  <si>
    <t>-1523986014</t>
  </si>
  <si>
    <t>Oprava komunikace vyplněním trhlin zálivkovou hmotou. Poznámka: 1. V cenách jsou započteny náklady očištění místa od nečistot, vyplnění trhlin zalitím, nerovností nebo výtluku vyplněním a zhutnění výplně. 2. V cenách nejsou obsaženy náklady na dodávku materiálu.</t>
  </si>
  <si>
    <t>Poznámka k souboru cen:_x000D_
1. V cenách jsou započteny náklady očištění místa od nečistot, vyplnění trhlin zalitím, nerovností nebo výtluku vyplněním a zhutnění výplně._x000D_
2. V cenách nejsou obsaženy náklady na dodávku materiálu.</t>
  </si>
  <si>
    <t>"P2086  v místě napojení zřízené vozovky na stávající vozovku "6+6</t>
  </si>
  <si>
    <t>5913255040</t>
  </si>
  <si>
    <t>418085183</t>
  </si>
  <si>
    <t>Zřízení konstrukce vozovky asfaltobetonové s podkladní, ložní a obrusnou vrstvou tloušťky do 20 cm. Poznámka: 1. V cenách jsou započteny náklady na zřízení vozovky s živičným na podkladu ze stmelených vrstev a na manipulaci. 2. V cenách nejsou obsaženy náklady na dodávku materiálu.</t>
  </si>
  <si>
    <t>Poznámka k souboru cen:_x000D_
1. V cenách jsou započteny náklady na zřízení vozovky s živičným na podkladu ze stmelených vrstev a na manipulaci._x000D_
2. V cenách nejsou obsaženy náklady na dodávku materiálu.</t>
  </si>
  <si>
    <t>"P2086 mezi 1. a 2.kolejí + vně 1.koleje, šířka vozovky 6m"</t>
  </si>
  <si>
    <t>(2,3 * 6) + (1,2 * 6)</t>
  </si>
  <si>
    <t>22</t>
  </si>
  <si>
    <t>5914120050</t>
  </si>
  <si>
    <t>Demontáž nástupiště úrovňového Sudop K (KD,KS) 145</t>
  </si>
  <si>
    <t>-2065070410</t>
  </si>
  <si>
    <t>Demontáž nástupiště úrovňového Sudop K (KD,KS) 145. Poznámka: 1. V cenách jsou započteny náklady na snesení dílů i zásypu a jejich uložení na plochu nebo naložení na dopravní prostředek a uložení na úložišti.</t>
  </si>
  <si>
    <t>Poznámka k souboru cen:_x000D_
1. V cenách jsou započteny náklady na snesení dílů i zásypu a jejich uložení na plochu nebo naložení na dopravní prostředek a uložení na úložišti.</t>
  </si>
  <si>
    <t>"nást. Lbín  12 m z kraje nástupiště zast.Lbín pro průjezd SČ           "13</t>
  </si>
  <si>
    <t>23</t>
  </si>
  <si>
    <t>5914130050</t>
  </si>
  <si>
    <t>Montáž nástupiště úrovňového Sudop K (KD,KS) 145</t>
  </si>
  <si>
    <t>659804880</t>
  </si>
  <si>
    <t>Montáž nástupiště úrovňového Sudop K (KD,KS) 145. Poznámka: 1. V cenách jsou započteny náklady na úpravu terénu, montáž a zásyp podle vzorového listu. 2. V cenách nejsou obsaženy náklady na dodávku materiálu.</t>
  </si>
  <si>
    <t>Poznámka k souboru cen:_x000D_
1. V cenách jsou započteny náklady na úpravu terénu, montáž a zásyp podle vzorového listu._x000D_
2. V cenách nejsou obsaženy náklady na dodávku materiálu.</t>
  </si>
  <si>
    <t>24</t>
  </si>
  <si>
    <t>5915005030</t>
  </si>
  <si>
    <t>Hloubení rýh nebo jam ručně na železničním spodku v hornině třídy těžitelnosti I skupiny 3</t>
  </si>
  <si>
    <t>-1993266591</t>
  </si>
  <si>
    <t>Hloubení rýh nebo jam ručně na železničním spodku v hornině třídy těžitelnosti I skupiny 3. Poznámka: 1. V cenách jsou započteny náklady na hloubení a uložení výzisku na terén nebo naložení na dopravní prostředek a uložení na úložišti.</t>
  </si>
  <si>
    <t>Poznámka k souboru cen:_x000D_
1. V cenách jsou započteny náklady na hloubení a uložení výzisku na terén nebo naložení na dopravní prostředek a uložení na úložišti.</t>
  </si>
  <si>
    <t>"kontrolní sondy pro uložení sítí   "1</t>
  </si>
  <si>
    <t>25</t>
  </si>
  <si>
    <t>5917040030</t>
  </si>
  <si>
    <t>Kolejnicový mazník mechanický montáž</t>
  </si>
  <si>
    <t>-1673073530</t>
  </si>
  <si>
    <t>Kolejnicový mazník mechanický montáž. Poznámka: 1. V cenách jsou započteny náklady na demontáž, nebo montáž včetně doplnění mazníku mazivem, natlakování, seřízení a kontrolu funkčnosti.a zajištění funkčnosti. 2. V cenách nejsou obsaženy náklady na dodávku materiálu.</t>
  </si>
  <si>
    <t>Poznámka k souboru cen:_x000D_
1. V cenách jsou započteny náklady na demontáž, nebo montáž včetně doplnění mazníku mazivem, natlakování, seřízení a kontrolu funkčnosti.a zajištění funkčnosti._x000D_
2. V cenách nejsou obsaženy náklady na dodávku materiálu.</t>
  </si>
  <si>
    <t>"montáž mechanických mazníků     "2</t>
  </si>
  <si>
    <t>26</t>
  </si>
  <si>
    <t>5917040040</t>
  </si>
  <si>
    <t>Kolejnicový mazník mechanický demontáž</t>
  </si>
  <si>
    <t>-30914062</t>
  </si>
  <si>
    <t>Kolejnicový mazník mechanický demontáž. Poznámka: 1. V cenách jsou započteny náklady na demontáž, nebo montáž včetně doplnění mazníku mazivem, natlakování, seřízení a kontrolu funkčnosti.a zajištění funkčnosti. 2. V cenách nejsou obsaženy náklady na dodávku materiálu.</t>
  </si>
  <si>
    <t>"demontáž mechanických mazníků   "2</t>
  </si>
  <si>
    <t>5917045030</t>
  </si>
  <si>
    <t>Kolejnicový mazník s pohonem montáž</t>
  </si>
  <si>
    <t>-212587259</t>
  </si>
  <si>
    <t>Kolejnicový mazník s pohonem montáž. Poznámka: 1. V cenách jsou započteny náklady na demontáž, nebo montáž včetně doplnění mazníku mazivem, seřízení a zajištění funkčnosti. 2. V cenách nejsou obsaženy náklady na vrtání otvorů do kolejnice a dodávku materiálu.</t>
  </si>
  <si>
    <t>Poznámka k souboru cen:_x000D_
1. V cenách jsou započteny náklady na demontáž, nebo montáž včetně doplnění mazníku mazivem, seřízení a zajištění funkčnosti._x000D_
2. V cenách nejsou obsaženy náklady na vrtání otvorů do kolejnice a dodávku materiálu.</t>
  </si>
  <si>
    <t>"zpětná montáž lišt a hadic solárního mazníku       "1</t>
  </si>
  <si>
    <t>28</t>
  </si>
  <si>
    <t>5917045040</t>
  </si>
  <si>
    <t>Kolejnicový mazník s pohonem demontáž</t>
  </si>
  <si>
    <t>1595366059</t>
  </si>
  <si>
    <t>Kolejnicový mazník s pohonem demontáž. Poznámka: 1. V cenách jsou započteny náklady na demontáž, nebo montáž včetně doplnění mazníku mazivem, seřízení a zajištění funkčnosti. 2. V cenách nejsou obsaženy náklady na vrtání otvorů do kolejnice a dodávku materiálu.</t>
  </si>
  <si>
    <t>" demontáž lišt a hadic solárního mazníku pro průjezd SČ  "1</t>
  </si>
  <si>
    <t>29</t>
  </si>
  <si>
    <t>7497351560</t>
  </si>
  <si>
    <t>Montáž přímého ukolejnění na elektrizovaných tratích nebo v kolejových obvodech</t>
  </si>
  <si>
    <t>262144</t>
  </si>
  <si>
    <t>-393979242</t>
  </si>
  <si>
    <t>etapa TSO + proprac.</t>
  </si>
  <si>
    <t>2*15</t>
  </si>
  <si>
    <t>30</t>
  </si>
  <si>
    <t>7497371630</t>
  </si>
  <si>
    <t>Demontáže zařízení trakčního vedení svodu propojení nebo ukolejnění na elektrizovaných tratích nebo v kolejových obvodech - demontáž stávajícího zařízení se všemi pomocnými doplňujícími úpravami</t>
  </si>
  <si>
    <t>513794339</t>
  </si>
  <si>
    <t>31</t>
  </si>
  <si>
    <t>M</t>
  </si>
  <si>
    <t>5955101005</t>
  </si>
  <si>
    <t>Kamenivo drcené štěrk frakce 31,5/63 třídy min. BII</t>
  </si>
  <si>
    <t>-1818848031</t>
  </si>
  <si>
    <t>Doplnění_KL_11*1,7</t>
  </si>
  <si>
    <t>32</t>
  </si>
  <si>
    <t>5958134041</t>
  </si>
  <si>
    <t>Součásti upevňovací šroub svěrkový T5</t>
  </si>
  <si>
    <t>293388577</t>
  </si>
  <si>
    <t>Kotvy_11*2</t>
  </si>
  <si>
    <t>33</t>
  </si>
  <si>
    <t>5958134120</t>
  </si>
  <si>
    <t>Součásti upevňovací matice M24 samojistná</t>
  </si>
  <si>
    <t>-64858774</t>
  </si>
  <si>
    <t>34</t>
  </si>
  <si>
    <t>5958158005</t>
  </si>
  <si>
    <t>Podložka pryžová pod patu kolejnice S49  183/126/6</t>
  </si>
  <si>
    <t>1158292773</t>
  </si>
  <si>
    <t>Výměna_SB8_11*2</t>
  </si>
  <si>
    <t>35</t>
  </si>
  <si>
    <t>5960101005</t>
  </si>
  <si>
    <t>Pražcové kotvy TDHB pro pražec betonový SB 8</t>
  </si>
  <si>
    <t>186447123</t>
  </si>
  <si>
    <t>"na každý 3.pražec -ZVč.1 přech.R65/S49  (doplní se 23ks nových kotev +vrací se 7ks stávající  kotvy) "23</t>
  </si>
  <si>
    <t>36</t>
  </si>
  <si>
    <t>5963146010</t>
  </si>
  <si>
    <t>Asfaltový beton ACL 16S 50/70 hrubozrnný-ložní vrstva</t>
  </si>
  <si>
    <t>-406303651</t>
  </si>
  <si>
    <t>Vozovka_AB_11*0,2*2,2+0,76</t>
  </si>
  <si>
    <t>37</t>
  </si>
  <si>
    <t>5963152000</t>
  </si>
  <si>
    <t>Asfaltová zálivka pro trhliny a spáry</t>
  </si>
  <si>
    <t>kg</t>
  </si>
  <si>
    <t>1031305602</t>
  </si>
  <si>
    <t>38</t>
  </si>
  <si>
    <t>5958228015</t>
  </si>
  <si>
    <t>NEOCEŇOVAT! Komplet užitý ŽS 4 (šroub RS 1, matice M 24, podložka Fe6, svěrka ŽS4)</t>
  </si>
  <si>
    <t>-890447569</t>
  </si>
  <si>
    <t>39</t>
  </si>
  <si>
    <t>5956213065</t>
  </si>
  <si>
    <t>NEOCEŇOVAT! Pražec betonový příčný vystrojený  užitý tv. SB 8 P</t>
  </si>
  <si>
    <t>-352970860</t>
  </si>
  <si>
    <t>P</t>
  </si>
  <si>
    <t>Poznámka k položce:_x000D_
NEOCEŇOVAT! Materiál dodá zadavatel ze svých zásob_x000D_
(s namontovanou podkladnicí, užité komplety jsou samostatná položka)</t>
  </si>
  <si>
    <t>OST</t>
  </si>
  <si>
    <t>Ostatní</t>
  </si>
  <si>
    <t>40</t>
  </si>
  <si>
    <t>9901000200</t>
  </si>
  <si>
    <t>Doprava obousměrná (např. dodávek z vlastních zásob zhotovitele nebo objednatele nebo výzisku) mechanizací o nosnosti do 3,5 t elektrosoučástek, montážního materiálu, kameniva, písku, dlažebních kostek, suti, atd. do 20 km</t>
  </si>
  <si>
    <t>1221012639</t>
  </si>
  <si>
    <t>Doprava obousměrná (např. dodávek z vlastních zásob zhotovitele nebo objednatele nebo výzisku) mechanizací o nosnosti do 3,5 t elektrosoučástek, montážního materiálu, kameniva, písku, dlažebních kostek, suti, atd. do 20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</si>
  <si>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Poznámka k souboru cen:_x000D_
1. Ceny jsou určeny pro dopravu silničními i kolejovými vozidly._x000D_
2. V cenách obousměrné dopravy jsou započteny náklady na přepravu materiálu na místo určení včetně složení, poplatku za použití dopravní cesty a zpáteční cesty nenaloženého dopravního prostředku.</t>
  </si>
  <si>
    <t>"odvoz pryž podložek na skládku odpadů   "1</t>
  </si>
  <si>
    <t>41</t>
  </si>
  <si>
    <t>9902100300</t>
  </si>
  <si>
    <t>Doprava obousměrná (např. dodávek z vlastních zásob zhotovitele nebo objednatele nebo výzisku) mechanizací o nosnosti přes 3,5 t sypanin (kameniva, písku, suti, dlažebních kostek, atd.) do 30 km</t>
  </si>
  <si>
    <t>1279554989</t>
  </si>
  <si>
    <t>Doprava obousměrná (např. dodávek z vlastních zásob zhotovitele nebo objednatele nebo výzisku) mechanizací o nosnosti přes 3,5 t sypanin (kameniva, písku, suti, dlažebních kostek, atd.) do 30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</si>
  <si>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"odpad  z čištění kolejového lože 1 m3/1m koleje              "Souvislé_čištění_11*1000*0,85*1,8</t>
  </si>
  <si>
    <t>"odpad ze stezek - průměr 5 cm                                                  "Stezky_11*0,05*1,7</t>
  </si>
  <si>
    <t>"doprava štěrku na stavbu 1069,74t                                                "Doplnění_KL_11*1,7</t>
  </si>
  <si>
    <t>"odvoz starého a přivezení nového asfaltobetonu                  "Asfaltobeton_11*2</t>
  </si>
  <si>
    <t>42</t>
  </si>
  <si>
    <t>9902200200</t>
  </si>
  <si>
    <t>Doprava obousměrná (např. dodávek z vlastních zásob zhotovitele nebo objednatele nebo výzisku) mechanizací o nosnosti přes 3,5 t objemnějšího kusového materiálu (prefabrikátů, stožárů, výhybek, rozvaděčů, vybouraných hmot atd.) do 20 km</t>
  </si>
  <si>
    <t>512</t>
  </si>
  <si>
    <t>1769335231</t>
  </si>
  <si>
    <t>Doprava obousměrná (např. dodávek z vlastních zásob zhotovitele nebo objednatele nebo výzisku) mechanizací o nosnosti přes 3,5 t objemnějšího kusového materiálu (prefabrikátů, stožárů, výhybek, rozvaděčů, vybouraných hmot atd.) do 20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</si>
  <si>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Poznámka k položce:_x000D_
Měrnou jednotkou je t přepravovaného materiálu.</t>
  </si>
  <si>
    <t>"doprava bet.pražců vystrojených SB8 na stavbu      "Výměna_SB8_11* 0,302</t>
  </si>
  <si>
    <t>"doprava bet.pražců vyjmutých, zdemontovaných na skládku   "Výměna_SB8_11* 0,270</t>
  </si>
  <si>
    <t>43</t>
  </si>
  <si>
    <t>9902900100</t>
  </si>
  <si>
    <t>Naložení sypanin, drobného kusového materiálu, suti</t>
  </si>
  <si>
    <t>205232846</t>
  </si>
  <si>
    <t>Naložení sypanin, drobného kusového materiálu, suti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</si>
  <si>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Poznámka k souboru cen:_x000D_
1. Ceny jsou určeny pro nakládání materiálu v případech, kdy není naložení součástí dodávky materiálu nebo není uvedeno v popisu cen a pro nakládání z meziskládky._x000D_
2. Ceny se použijí i pro nakládání materiálu z vlastních zásob objednatele.</t>
  </si>
  <si>
    <t>Stezky_11*0,05*1,7</t>
  </si>
  <si>
    <t>44</t>
  </si>
  <si>
    <t>9902900200</t>
  </si>
  <si>
    <t>Naložení objemnějšího kusového materiálu, vybouraných hmot</t>
  </si>
  <si>
    <t>659381933</t>
  </si>
  <si>
    <t>Naložení objemnějšího kusového materiálu, vybouraných hmot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</si>
  <si>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"SB8 na stavbu              "Výměna_SB8_11*0,302</t>
  </si>
  <si>
    <t>45</t>
  </si>
  <si>
    <t>9909000100</t>
  </si>
  <si>
    <t>Poplatek za uložení suti nebo hmot na oficiální skládku</t>
  </si>
  <si>
    <t>1078809086</t>
  </si>
  <si>
    <t>Poplatek za uložení suti nebo hmot na oficiální skládku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</si>
  <si>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Poznámka k souboru cen:_x000D_
1. V cenách jsou započteny náklady na uložení stavebního odpadu na oficiální skládku._x000D_
2. Je třeba zohlednit regionální rozdíly v cenách poplatků za uložení suti a odpadů. Tyto se mohou výrazně lišit s ohledem nejen na region, ale také na množství a druh ukládaného odpadu.</t>
  </si>
  <si>
    <t>46</t>
  </si>
  <si>
    <t>9909000400</t>
  </si>
  <si>
    <t>Poplatek za likvidaci plastových součástí</t>
  </si>
  <si>
    <t>-130802286</t>
  </si>
  <si>
    <t>Poplatek za likvidaci plastových součástí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</si>
  <si>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Výměna_SB8_11*2*0,000186</t>
  </si>
  <si>
    <t>47</t>
  </si>
  <si>
    <t>9909000500</t>
  </si>
  <si>
    <t>Poplatek uložení odpadu betonových prefabrikátů</t>
  </si>
  <si>
    <t>-837643274</t>
  </si>
  <si>
    <t>Poplatek uložení odpadu betonových prefabrikátů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</si>
  <si>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GPK_12</t>
  </si>
  <si>
    <t>Úprava GPK</t>
  </si>
  <si>
    <t>0,06</t>
  </si>
  <si>
    <t>Štěrk_32_63_12</t>
  </si>
  <si>
    <t>Kamenivo drcené štěrk frakce 31,5/63 třídy BI</t>
  </si>
  <si>
    <t>75,755</t>
  </si>
  <si>
    <t>Č12-zm_1 - Výměna kolejového lože v předmostích mostu km 14,280 v 1. TK Úpořiny - Ohníč</t>
  </si>
  <si>
    <t>5905030120</t>
  </si>
  <si>
    <t>Ojedinělá výměna KL včetně lavičky pod ložnou plochou pražce lože zapuštěné</t>
  </si>
  <si>
    <t>395345899</t>
  </si>
  <si>
    <t>Ojedinělá výměna KL včetně lavičky pod ložnou plochou pražce lože zapuštěné. Poznámka: 1. V cenách jsou započteny náklady na ruční rozkopání, odstranění materiálu KL a uložení výzisku na terén nebo naložení na dopravní prostředek, přehození nového kameniva, úprava KL do profilu a případné snížení pod patou kolejnice. U výměny KL včetně lavičky jsou v ceně započteny náklady na případné uvolnění, posun a dotažení pražce. 2. V cenách nejsou obsaženy náklady na podbití pražce, dodávku a doplnění kameniva.</t>
  </si>
  <si>
    <t>Poznámka k souboru cen:_x000D_
1. V cenách jsou započteny náklady na ruční rozkopání, odstranění materiálu KL a uložení výzisku na terén nebo naložení na dopravní prostředek, přehození nového kameniva, úprava KL do profilu a případné snížení pod patou kolejnice. U výměny KL včetně lavičky jsou v ceně započteny náklady na případné uvolnění, posun a dotažení pražce._x000D_
2. V cenách nejsou obsaženy náklady na podbití pražce, dodávku a doplnění kameniva.</t>
  </si>
  <si>
    <t>5909031010</t>
  </si>
  <si>
    <t>Úprava GPK koleje směrové a výškové uspořádání pražce dřevěné nebo ocelové</t>
  </si>
  <si>
    <t>-49310806</t>
  </si>
  <si>
    <t>Úprava GPK koleje směrové a výškové uspořádání pražce dřevěné nebo ocelové. Poznámka: 1. V cenách jsou započteny náklady na nasazení strojní linky pro úpravu směrového a výškového uspořádání ASP metodou zmenšování chyb a úpravu KL pluhem včetně měření mezních stavebních odchylek dle ČSN, měření technologických veličin a předání tištěných výstupů objednateli. 2. V cenách nejsou obsaženy náklady doplnění a dodávku kameniva a snížení KL pod patou kolejnice.</t>
  </si>
  <si>
    <t>Poznámka k souboru cen:_x000D_
1. V cenách jsou započteny náklady na nasazení strojní linky pro úpravu směrového a výškového uspořádání ASP metodou zmenšování chyb a úpravu KL pluhem včetně měření mezních stavebních odchylek dle ČSN, měření technologických veličin a předání tištěných výstupů objednateli._x000D_
2. V cenách nejsou obsaženy náklady doplnění a dodávku kameniva a snížení KL pod patou kolejnice.</t>
  </si>
  <si>
    <t>5909030010</t>
  </si>
  <si>
    <t>Následná úprava GPK koleje směrové a výškové uspořádání pražce dřevěné nebo ocelové</t>
  </si>
  <si>
    <t>-564161553</t>
  </si>
  <si>
    <t>Následná úprava GPK koleje směrové a výškové uspořádání pražce dřevěné nebo ocelové. Poznámka: 1. V cenách jsou započteny náklady na úpravu směrového a výškového uspořádání strojní linkou ASP s přesným zaměřením její prostorové polohy po konsolidaci KL,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</si>
  <si>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"km "(14,250-14,310)*-1</t>
  </si>
  <si>
    <t>5909045010</t>
  </si>
  <si>
    <t>Hutnění kolejového lože koleje nově zřízeného nebo čistého</t>
  </si>
  <si>
    <t>1161928205</t>
  </si>
  <si>
    <t>Hutnění kolejového lože koleje nově zřízeného nebo čistého. Poznámka: 1. V cenách jsou započteny náklady na kontinuální hutnění mezipražcových prostorů a za hlavami pražců.</t>
  </si>
  <si>
    <t>Poznámka k souboru cen:_x000D_
1. V cenách jsou započteny náklady na kontinuální hutnění mezipražcových prostorů a za hlavami pražců.</t>
  </si>
  <si>
    <t>Poznámka k položce:_x000D_
doplnění KL a ! ZHUTNĚNÍ ! po vrstvách v oblasti mostních předpolích_x000D_
Zásyp sypaninou pro spodní stavbu železnic objemu přes 3 m3 se zhutněním</t>
  </si>
  <si>
    <t>-1377498195</t>
  </si>
  <si>
    <t>-2003160752</t>
  </si>
  <si>
    <t>1263811417</t>
  </si>
  <si>
    <t>-705713773</t>
  </si>
  <si>
    <t>5911707030</t>
  </si>
  <si>
    <t>Demontáž pojistných úhelníků na mostech tv. S49</t>
  </si>
  <si>
    <t>2034214973</t>
  </si>
  <si>
    <t>Demontáž pojistných úhelníků na mostech tv. S49. Poznámka: 1. V cenách jsou započteny náklady na demontáž, manipulaci a naložení na dopravní prostředek nebo uložení mimo most.</t>
  </si>
  <si>
    <t>Poznámka k souboru cen:_x000D_
1. V cenách jsou započteny náklady na demontáž, manipulaci a naložení na dopravní prostředek nebo uložení mimo most.</t>
  </si>
  <si>
    <t>5911709030</t>
  </si>
  <si>
    <t>Montáž pojistných úhelníků na mostech tv. S49</t>
  </si>
  <si>
    <t>722630749</t>
  </si>
  <si>
    <t>Montáž pojistných úhelníků na mostech tv. S49. Poznámka: 1. V cenách jsou započteny náklady na montáž, vrtání otvorů pro vrtule. 2. V cenách nejsou obsaženy náklady na dodávku materiálu.</t>
  </si>
  <si>
    <t>Poznámka k souboru cen:_x000D_
1. V cenách jsou započteny náklady na montáž, vrtání otvorů pro vrtule._x000D_
2. V cenách nejsou obsaženy náklady na dodávku materiálu.</t>
  </si>
  <si>
    <t>5918001010</t>
  </si>
  <si>
    <t>Ostatní práce při údržbě výkony prováděné pomocí mechanizace - rypadlem</t>
  </si>
  <si>
    <t>hod</t>
  </si>
  <si>
    <t>-654765860</t>
  </si>
  <si>
    <t>Ostatní práce při údržbě výkony prováděné pomocí mechanizace - rypadlem. Poznámka: 1. Cena je určena pro provedení prací, které nejsou součástí tohoto sborníku.</t>
  </si>
  <si>
    <t>Poznámka k souboru cen:_x000D_
1. Cena je určena pro provedení prací, které nejsou součástí tohoto sborníku.</t>
  </si>
  <si>
    <t>470239371</t>
  </si>
  <si>
    <t>44,562 "m3" * 1,7 " t z kamenolomu"</t>
  </si>
  <si>
    <t>5958134040</t>
  </si>
  <si>
    <t>Součásti upevňovací kroužek pružný dvojitý Fe 6</t>
  </si>
  <si>
    <t>1449770609</t>
  </si>
  <si>
    <t>Poznámka k položce:_x000D_
výměna a doplnění stávajících vrtulí v PÚ</t>
  </si>
  <si>
    <t>5958134075</t>
  </si>
  <si>
    <t>Součásti upevňovací vrtule R1(145)</t>
  </si>
  <si>
    <t>956362136</t>
  </si>
  <si>
    <t>9902100200</t>
  </si>
  <si>
    <t>Doprava obousměrná (např. dodávek z vlastních zásob zhotovitele nebo objednatele nebo výzisku) mechanizací o nosnosti přes 3,5 t sypanin (kameniva, písku, suti, dlažebních kostek, atd.) do 20 km</t>
  </si>
  <si>
    <t>1400961982</t>
  </si>
  <si>
    <t>Doprava obousměrná (např. dodávek z vlastních zásob zhotovitele nebo objednatele nebo výzisku) mechanizací o nosnosti přes 3,5 t sypanin (kameniva, písku, suti, dlažebních kostek, atd.) do 20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</si>
  <si>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 xml:space="preserve">Poznámka k položce:_x000D_
_x000D_
</t>
  </si>
  <si>
    <t>44,562 "m3" * 1,8 " t výzisku KL na depo Oldřichov"</t>
  </si>
  <si>
    <t>O2 - Zabezpečovací zařízení</t>
  </si>
  <si>
    <t>Č21 - Práce SZT při Opravě 1.TK Ohníč - Úpořiny</t>
  </si>
  <si>
    <t>7592007050</t>
  </si>
  <si>
    <t>Demontáž počítacího bodu (senzoru) RSR 180</t>
  </si>
  <si>
    <t>343599391</t>
  </si>
  <si>
    <t>7592005050</t>
  </si>
  <si>
    <t>Montáž počítacího bodu (senzoru) RSR 180</t>
  </si>
  <si>
    <t>1814684271</t>
  </si>
  <si>
    <t>Montáž počítacího bodu (senzoru) RSR 180 - uložení a připevnění na určené místo, seřízení polohy, přezkoušení</t>
  </si>
  <si>
    <t>7594107070</t>
  </si>
  <si>
    <t>Demontáž lanového propojení tlumivek z betonových pražců</t>
  </si>
  <si>
    <t>-714798556</t>
  </si>
  <si>
    <t>7594105070</t>
  </si>
  <si>
    <t>Montáž lanového propojení tlumivek na betonové pražce 1,9 nebo 2,4 m</t>
  </si>
  <si>
    <t>-1824915428</t>
  </si>
  <si>
    <t>Montáž lanového propojení tlumivek na betonové pražce 1,9 nebo 2,4 m - propojení stykového transformátoru s kolejnicí nebo s dalším stykovým transformátorem lanovým propojením; usazení pražců nebo trámků mezi koleje nebo podél koleje; připevnění lana k pražcům nebo montážním trámkům</t>
  </si>
  <si>
    <t>7594105072</t>
  </si>
  <si>
    <t>Montáž lanového propojení tlumivek na betonové pražce 3,7 nebo 4,2 m</t>
  </si>
  <si>
    <t>-1518318789</t>
  </si>
  <si>
    <t>Montáž lanového propojení tlumivek na betonové pražce 3,7 nebo 4,2 m - propojení stykového transformátoru s kolejnicí nebo s dalším stykovým transformátorem lanovým propojením; usazení pražců nebo trámků mezi koleje nebo podél koleje; připevnění lana k pražcům nebo montážním trámkům</t>
  </si>
  <si>
    <t>7594107330</t>
  </si>
  <si>
    <t>Demontáž kolejnicového lanového propojení z betonových pražců</t>
  </si>
  <si>
    <t>-1503475775</t>
  </si>
  <si>
    <t>7594105330</t>
  </si>
  <si>
    <t>Montáž lanového propojení kolejnicového na betonové pražce do 2,9 m</t>
  </si>
  <si>
    <t>565313026</t>
  </si>
  <si>
    <t>Montáž lanového propojení kolejnicového na betonové pražce do 2,9 m - příčné nebo podélné propojení kolejnic přímých kolejí a na výhybkách; usazení pražců mezi souběžnými kolejemi nebo podél koleje; připevnění lanového propojení na pražce nebo montážní trámky</t>
  </si>
  <si>
    <t>PPK_31</t>
  </si>
  <si>
    <t>Prostorová poloha koleje, zjednodušený projekt, geodetické práce</t>
  </si>
  <si>
    <t>3,48</t>
  </si>
  <si>
    <t>O3 - VRN</t>
  </si>
  <si>
    <t>Č31 - VRN</t>
  </si>
  <si>
    <t>VRN - Vedlejší rozpočtové náklady</t>
  </si>
  <si>
    <t>Vedlejší rozpočtové náklady</t>
  </si>
  <si>
    <t>011101001</t>
  </si>
  <si>
    <t>Finanční náklady pojistné</t>
  </si>
  <si>
    <t>%</t>
  </si>
  <si>
    <t>Sborník UOŽI 01 2021</t>
  </si>
  <si>
    <t>1658887846</t>
  </si>
  <si>
    <t>021201001</t>
  </si>
  <si>
    <t>Průzkumné práce pro opravy Průzkum výskytu škodlivin kontaminace kameniva ropnými látkami</t>
  </si>
  <si>
    <t>-755343154</t>
  </si>
  <si>
    <t>Poznámka k položce:_x000D_
KL ve výhybkách v Řehlovicích</t>
  </si>
  <si>
    <t>021211001</t>
  </si>
  <si>
    <t>Průzkumné práce pro opravy Doplňující laboratorní rozbor kontaminace zeminy nebo kol. lože</t>
  </si>
  <si>
    <t>1024</t>
  </si>
  <si>
    <t>1153821972</t>
  </si>
  <si>
    <t>Průzkumné práce pro opravy Doplňující laboratorní rozbor kontaminace zeminy nebo kol. lože - V ceně jsou započteny náklady na doplňující rozbor kameniva nebo KL pro objasnění kontaminace ropnými látkami akreditovanou laboratoří včetně vyhodnocení a předání zprávy o výsledku.</t>
  </si>
  <si>
    <t>Poznámka k souboru cen:_x000D_
V ceně jsou započteny náklady na doplňující rozbor kameniva nebo KL pro objasnění kontaminace ropnými látkami akreditovanou laboratoří včetně vyhodnocení a předání zprávy o výsledku.</t>
  </si>
  <si>
    <t>022101001</t>
  </si>
  <si>
    <t>Geodetické práce Geodetické práce před opravou</t>
  </si>
  <si>
    <t>408956195</t>
  </si>
  <si>
    <t>022101011</t>
  </si>
  <si>
    <t>Geodetické práce Geodetické práce v průběhu opravy</t>
  </si>
  <si>
    <t>394459167</t>
  </si>
  <si>
    <t>022101021</t>
  </si>
  <si>
    <t>Geodetické práce Geodetické práce po ukončení opravy</t>
  </si>
  <si>
    <t>-281033895</t>
  </si>
  <si>
    <t>022111011</t>
  </si>
  <si>
    <t>Geodetické práce Kontrola PPK při směrové a výškové úpravě koleje zaměřením APK trať dvoukolejná - V cenách jsou započteny náklady na geodetickou kontinuální kontrolu PPK při směrové a výškové úpravě koleje a vyhotovení dokumentace dle „Metodického pokynu</t>
  </si>
  <si>
    <t>-101080008</t>
  </si>
  <si>
    <t>Geodetické práce Kontrola PPK při směrové a výškové úpravě koleje zaměřením APK trať dvoukolejná - V cenách jsou započteny náklady na geodetickou kontinuální kontrolu PPK při směrové a výškové úpravě koleje a vyhotovení dokumentace dle „Metodického pokynu pro měření PPK“ vyhotovení záznamu a zároveň také geodetická kontrola polohy zajišťovacích značek (zpracování dokumentace v digitální podobě). PPK=prostorová poloha koleje</t>
  </si>
  <si>
    <t>Poznámka k souboru cen:_x000D_
Poznámka k souboru cen: V cenách jsou započteny náklady na geodetickou kontinuální kontrolu PPK při směrové a výškové úpravě koleje a vvyhotovení dokumentace dle "Metodického pokynu pro měření PPK" vyhotovení záznamu a zároveň také geodetická kontrola polohy zajišťovacích značek (zpracování dokumentace v digitální podobě)._x000D_
km 15,170-18,595 3,425</t>
  </si>
  <si>
    <t>022121001</t>
  </si>
  <si>
    <t xml:space="preserve">Geodetické práce Diagnostika technické infrastruktury Vytýčení trasy inženýrských sítí - V sazbě jsou započteny náklady na vyhledání trasy detektorem, zaměření a zobrazení trasy a předání výstupu zaměření. V sazbě nejsou obsaženy náklady na vytýčení sítí </t>
  </si>
  <si>
    <t>710022983</t>
  </si>
  <si>
    <t>Geodetické práce Diagnostika technické infrastruktury Vytýčení trasy inženýrských sítí - V sazbě jsou započteny náklady na vyhledání trasy detektorem, zaměření a zobrazení trasy a předání výstupu zaměření. V sazbě nejsou obsaženy náklady na vytýčení sítí ve správě provozovatele.</t>
  </si>
  <si>
    <t>Poznámka k souboru cen:_x000D_
Poznámka k souboru cen: V sazbě jsou započteny náklady na vyhledání trasy detektorem, zaměření a zobrazení trasy a předání výstupu zaměření. V sazbě nejsou obsaženy náklady na vytýčení sítí ve správě provozovatele.</t>
  </si>
  <si>
    <t>023121001</t>
  </si>
  <si>
    <t>NEOCEŇOVAT! Projektové práce Projektová dokumentace - přípravné práce Zjednodušený projekt opravy koleje</t>
  </si>
  <si>
    <t>1565012576</t>
  </si>
  <si>
    <t>NEOCEŇOVAT! Projektové práce Projektová dokumentace - přípravné práce Zjednodušený projekt opravy koleje - V ceně jsou započteny náklady na vyhotovení projektové dokumentace podle požadavku objednatele v rozsahu pro ohlášení : 1) Technická zpráva; 2) Situace; 3) Podélný profil; 4) Vytyčovací výkres; 5) Seznam souřadnic vytyčovacích bodů.</t>
  </si>
  <si>
    <t>Poznámka k souboru cen:_x000D_
V ceně jsou započteny náklady na vyhotovení projektové dokumentace podle požadavku objednatele v rozsahu pro ohlášení : 1) Technická zpráva; 2) Situace; 3) Podélný profil; 4) Vytyčovací výkres; 5) Seznam souřadnic vytyčovacích bodů.</t>
  </si>
  <si>
    <t>Poznámka k položce:_x000D_
NEOCEŇOVAT! _x000D_
Zjednodušený projekt opravy kolejebude zapůjčen od SŽG, zajišťovací značky jsou osazeny</t>
  </si>
  <si>
    <t>023131001</t>
  </si>
  <si>
    <t>Projektové práce Dokumentace skutečného provedení železničního svršku a spodku</t>
  </si>
  <si>
    <t>1574586361</t>
  </si>
  <si>
    <t>Projektové práce Dokumentace skutečného provedení železničního svršku a spodku - V sazbě jsou obsaženy náklady na zaměření a vyhotovení dokumentace skutečného provedení žel. svršku a spodku dle vyhlášky č. 499/2006 Sb., a vyhlášky č. 31/1995 Sb. včetně zpracování dat v digitální podobě v otevřené formě a její předání objednateli</t>
  </si>
  <si>
    <t>Poznámka k souboru cen:_x000D_
V sazbě jsou obsaženy náklady na zaměření a vyhotovení dokumentace skutečného provedení žel. svršku a spodku dle vyhlášky č. 499/2006 Sb., a vyhlášky č. 31/1995 Sb. včetně zpracování dat v digitální podobě v otevřené formě a její předání objednateli</t>
  </si>
  <si>
    <t>Poznámka k položce:_x000D_
3,892 km</t>
  </si>
  <si>
    <t>024101401</t>
  </si>
  <si>
    <t>Inženýrská činnost koordinační a kompletační činnost</t>
  </si>
  <si>
    <t>-1311529270</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</si>
  <si>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</si>
  <si>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</si>
  <si>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1049058115</t>
  </si>
  <si>
    <t>033111001</t>
  </si>
  <si>
    <t>Provozní vlivy Výluka silničního provozu se zajištěním objížďky</t>
  </si>
  <si>
    <t>Kč</t>
  </si>
  <si>
    <t>930939771</t>
  </si>
  <si>
    <t>Poznámka k položce:_x000D_
1 přejezd P2086, km 15.200</t>
  </si>
  <si>
    <t>033121001</t>
  </si>
  <si>
    <t>Provozní vlivy Rušení prací železničním provozem širá trať nebo dopravny s kolejovým rozvětvením s počtem vlaků za směnu 8,5 hod. do 25</t>
  </si>
  <si>
    <t>1244543491</t>
  </si>
  <si>
    <t>O9 - NEOCEŇOVAT! Materiál dodá zadavatel ze svých zásob</t>
  </si>
  <si>
    <t>Č91-zm_1 - NEOCEŇOVAT! Materiál dodá zadavatel ze svých zásob</t>
  </si>
  <si>
    <t>1419171765</t>
  </si>
  <si>
    <t>-150320326</t>
  </si>
  <si>
    <t>SEZNAM FIGUR</t>
  </si>
  <si>
    <t>Výměra</t>
  </si>
  <si>
    <t xml:space="preserve"> O1/ Č11-zm_1</t>
  </si>
  <si>
    <t>Použití figury:</t>
  </si>
  <si>
    <t xml:space="preserve"> O1/ Č12-zm_1</t>
  </si>
  <si>
    <t xml:space="preserve"> O3/ Č31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</si>
</sst>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8"/>
      <color rgb="FF969696"/>
      <name val="Arial CE"/>
    </font>
    <font>
      <sz val="12"/>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b/>
      <sz val="9"/>
      <name val="Arial CE"/>
    </font>
    <font>
      <u/>
      <sz val="11"/>
      <color theme="10"/>
      <name val="Calibri"/>
      <scheme val="minor"/>
    </font>
  </fonts>
  <fills count="9">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FFD274"/>
      </patternFill>
    </fill>
    <fill>
      <patternFill patternType="solid">
        <fgColor rgb="FFA7DC68"/>
      </patternFill>
    </fill>
    <fill>
      <patternFill patternType="solid">
        <fgColor rgb="FF83F0F7"/>
      </patternFill>
    </fill>
    <fill>
      <patternFill patternType="solid">
        <fgColor rgb="FFE6E7D5"/>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1" fillId="0" borderId="0" applyNumberFormat="0" applyFill="0" applyBorder="0" applyAlignment="0" applyProtection="0"/>
  </cellStyleXfs>
  <cellXfs count="245">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7"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15" xfId="0" applyBorder="1" applyAlignment="1">
      <alignment vertical="center"/>
    </xf>
    <xf numFmtId="0" fontId="0" fillId="4" borderId="7" xfId="0" applyFill="1" applyBorder="1" applyAlignment="1">
      <alignment vertical="center"/>
    </xf>
    <xf numFmtId="0" fontId="21" fillId="4" borderId="8" xfId="0" applyFont="1" applyFill="1" applyBorder="1" applyAlignment="1">
      <alignment horizontal="center" vertical="center"/>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20" fillId="0" borderId="14"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5"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5" fillId="0" borderId="3"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3" fillId="0" borderId="0" xfId="0" applyFont="1" applyAlignment="1">
      <alignment horizontal="center" vertical="center"/>
    </xf>
    <xf numFmtId="4" fontId="27" fillId="0" borderId="14" xfId="0" applyNumberFormat="1" applyFont="1" applyBorder="1" applyAlignment="1">
      <alignment vertical="center"/>
    </xf>
    <xf numFmtId="4" fontId="27" fillId="0" borderId="0" xfId="0" applyNumberFormat="1" applyFont="1" applyAlignment="1">
      <alignment vertical="center"/>
    </xf>
    <xf numFmtId="166" fontId="27" fillId="0" borderId="0" xfId="0" applyNumberFormat="1" applyFont="1" applyAlignment="1">
      <alignment vertical="center"/>
    </xf>
    <xf numFmtId="4" fontId="27" fillId="0" borderId="15" xfId="0" applyNumberFormat="1" applyFont="1" applyBorder="1" applyAlignment="1">
      <alignment vertical="center"/>
    </xf>
    <xf numFmtId="0" fontId="5" fillId="0" borderId="0" xfId="0" applyFont="1" applyAlignment="1">
      <alignment horizontal="left" vertical="center"/>
    </xf>
    <xf numFmtId="0" fontId="28" fillId="0" borderId="0" xfId="1" applyFont="1" applyAlignment="1">
      <alignment horizontal="center"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5" xfId="0" applyNumberFormat="1" applyFont="1" applyBorder="1" applyAlignment="1">
      <alignment vertical="center"/>
    </xf>
    <xf numFmtId="4" fontId="1" fillId="0" borderId="19" xfId="0" applyNumberFormat="1" applyFont="1" applyBorder="1" applyAlignment="1">
      <alignment vertical="center"/>
    </xf>
    <xf numFmtId="4" fontId="1" fillId="0" borderId="20" xfId="0" applyNumberFormat="1" applyFont="1" applyBorder="1" applyAlignment="1">
      <alignment vertical="center"/>
    </xf>
    <xf numFmtId="166" fontId="1" fillId="0" borderId="20" xfId="0" applyNumberFormat="1" applyFont="1" applyBorder="1" applyAlignment="1">
      <alignment vertical="center"/>
    </xf>
    <xf numFmtId="4" fontId="1" fillId="0" borderId="21" xfId="0" applyNumberFormat="1" applyFont="1" applyBorder="1" applyAlignment="1">
      <alignment vertical="center"/>
    </xf>
    <xf numFmtId="0" fontId="30" fillId="0" borderId="0" xfId="0" applyFont="1" applyAlignment="1">
      <alignment horizontal="left" vertical="center"/>
    </xf>
    <xf numFmtId="0" fontId="31" fillId="0" borderId="0" xfId="0" applyFont="1" applyAlignment="1">
      <alignment horizontal="left" vertical="center"/>
    </xf>
    <xf numFmtId="0" fontId="0" fillId="0" borderId="3" xfId="0" applyBorder="1" applyAlignment="1">
      <alignment vertical="center" wrapText="1"/>
    </xf>
    <xf numFmtId="0" fontId="17"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21" fillId="4" borderId="0" xfId="0" applyFont="1" applyFill="1" applyAlignment="1">
      <alignment horizontal="left" vertical="center"/>
    </xf>
    <xf numFmtId="0" fontId="21" fillId="4" borderId="0" xfId="0" applyFont="1" applyFill="1" applyAlignment="1">
      <alignment horizontal="right" vertical="center"/>
    </xf>
    <xf numFmtId="0" fontId="32"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1" fillId="4" borderId="16"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4" fontId="23" fillId="0" borderId="0" xfId="0" applyNumberFormat="1" applyFont="1"/>
    <xf numFmtId="166" fontId="33" fillId="0" borderId="12" xfId="0" applyNumberFormat="1" applyFont="1" applyBorder="1"/>
    <xf numFmtId="166" fontId="33" fillId="0" borderId="13" xfId="0" applyNumberFormat="1" applyFont="1" applyBorder="1"/>
    <xf numFmtId="4" fontId="34"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1" fillId="0" borderId="22" xfId="0" applyFont="1" applyBorder="1" applyAlignment="1">
      <alignment horizontal="center" vertical="center"/>
    </xf>
    <xf numFmtId="49" fontId="21" fillId="0" borderId="22" xfId="0" applyNumberFormat="1" applyFont="1" applyBorder="1" applyAlignment="1">
      <alignment horizontal="left" vertical="center" wrapText="1"/>
    </xf>
    <xf numFmtId="0" fontId="21" fillId="0" borderId="22" xfId="0" applyFont="1" applyBorder="1" applyAlignment="1">
      <alignment horizontal="left" vertical="center" wrapText="1"/>
    </xf>
    <xf numFmtId="0" fontId="21" fillId="0" borderId="22" xfId="0" applyFont="1" applyBorder="1" applyAlignment="1">
      <alignment horizontal="center" vertical="center" wrapText="1"/>
    </xf>
    <xf numFmtId="167" fontId="21" fillId="0" borderId="22" xfId="0" applyNumberFormat="1" applyFont="1" applyBorder="1" applyAlignment="1">
      <alignment vertical="center"/>
    </xf>
    <xf numFmtId="4" fontId="21" fillId="2" borderId="22" xfId="0" applyNumberFormat="1" applyFont="1" applyFill="1" applyBorder="1" applyAlignment="1" applyProtection="1">
      <alignment vertical="center"/>
      <protection locked="0"/>
    </xf>
    <xf numFmtId="4" fontId="21" fillId="0" borderId="22" xfId="0" applyNumberFormat="1" applyFont="1" applyBorder="1" applyAlignment="1">
      <alignment vertical="center"/>
    </xf>
    <xf numFmtId="0" fontId="22" fillId="2" borderId="14" xfId="0" applyFont="1" applyFill="1" applyBorder="1" applyAlignment="1" applyProtection="1">
      <alignment horizontal="left" vertical="center"/>
      <protection locked="0"/>
    </xf>
    <xf numFmtId="0" fontId="22" fillId="0" borderId="0" xfId="0" applyFont="1" applyAlignment="1">
      <alignment horizontal="center" vertical="center"/>
    </xf>
    <xf numFmtId="166" fontId="22" fillId="0" borderId="0" xfId="0" applyNumberFormat="1" applyFont="1" applyAlignment="1">
      <alignment vertical="center"/>
    </xf>
    <xf numFmtId="166" fontId="22" fillId="0" borderId="15" xfId="0" applyNumberFormat="1" applyFont="1" applyBorder="1" applyAlignment="1">
      <alignment vertical="center"/>
    </xf>
    <xf numFmtId="0" fontId="21" fillId="0" borderId="0" xfId="0" applyFont="1" applyAlignment="1">
      <alignment horizontal="lef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0" applyFont="1" applyAlignment="1">
      <alignment horizontal="left" vertical="center" wrapText="1"/>
    </xf>
    <xf numFmtId="0" fontId="0" fillId="0" borderId="0" xfId="0" applyAlignment="1" applyProtection="1">
      <alignment vertical="center"/>
      <protection locked="0"/>
    </xf>
    <xf numFmtId="0" fontId="0" fillId="0" borderId="14" xfId="0" applyBorder="1" applyAlignment="1">
      <alignment vertical="center"/>
    </xf>
    <xf numFmtId="0" fontId="37" fillId="0" borderId="0" xfId="0" applyFont="1" applyAlignment="1">
      <alignment vertical="center" wrapText="1"/>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21" fillId="5" borderId="22" xfId="0" applyFont="1" applyFill="1" applyBorder="1" applyAlignment="1">
      <alignment horizontal="center" vertical="center"/>
    </xf>
    <xf numFmtId="0" fontId="38" fillId="0" borderId="22" xfId="0" applyFont="1" applyBorder="1" applyAlignment="1">
      <alignment horizontal="center" vertical="center"/>
    </xf>
    <xf numFmtId="0" fontId="38" fillId="5" borderId="22" xfId="0" applyFont="1" applyFill="1" applyBorder="1" applyAlignment="1">
      <alignment horizontal="center" vertical="center"/>
    </xf>
    <xf numFmtId="49" fontId="38" fillId="0" borderId="22" xfId="0" applyNumberFormat="1" applyFont="1" applyBorder="1" applyAlignment="1">
      <alignment horizontal="left" vertical="center" wrapText="1"/>
    </xf>
    <xf numFmtId="0" fontId="38" fillId="0" borderId="22" xfId="0" applyFont="1" applyBorder="1" applyAlignment="1">
      <alignment horizontal="left" vertical="center" wrapText="1"/>
    </xf>
    <xf numFmtId="0" fontId="38" fillId="0" borderId="22" xfId="0" applyFont="1" applyBorder="1" applyAlignment="1">
      <alignment horizontal="center" vertical="center" wrapText="1"/>
    </xf>
    <xf numFmtId="167" fontId="38" fillId="0" borderId="22" xfId="0" applyNumberFormat="1" applyFont="1" applyBorder="1" applyAlignment="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Alignment="1">
      <alignment horizontal="center" vertical="center"/>
    </xf>
    <xf numFmtId="0" fontId="38" fillId="6" borderId="22" xfId="0" applyFont="1" applyFill="1" applyBorder="1" applyAlignment="1">
      <alignment horizontal="center" vertical="center"/>
    </xf>
    <xf numFmtId="0" fontId="38" fillId="7" borderId="22" xfId="0" applyFont="1" applyFill="1" applyBorder="1" applyAlignment="1">
      <alignment horizontal="center"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38" fillId="8" borderId="22" xfId="0" applyFont="1" applyFill="1" applyBorder="1" applyAlignment="1">
      <alignment horizontal="center"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167" fontId="21" fillId="2" borderId="22" xfId="0" applyNumberFormat="1" applyFont="1" applyFill="1" applyBorder="1" applyAlignment="1" applyProtection="1">
      <alignment vertical="center"/>
      <protection locked="0"/>
    </xf>
    <xf numFmtId="0" fontId="4" fillId="0" borderId="0" xfId="0" applyFont="1" applyAlignment="1">
      <alignment horizontal="left" vertical="center" wrapText="1"/>
    </xf>
    <xf numFmtId="0" fontId="40" fillId="0" borderId="16" xfId="0" applyFont="1" applyBorder="1" applyAlignment="1">
      <alignment horizontal="left" vertical="center" wrapText="1"/>
    </xf>
    <xf numFmtId="0" fontId="40" fillId="0" borderId="22" xfId="0" applyFont="1" applyBorder="1" applyAlignment="1">
      <alignment horizontal="left" vertical="center" wrapText="1"/>
    </xf>
    <xf numFmtId="0" fontId="40" fillId="0" borderId="22" xfId="0" applyFont="1" applyBorder="1" applyAlignment="1">
      <alignment horizontal="left" vertical="center"/>
    </xf>
    <xf numFmtId="167" fontId="40" fillId="0" borderId="18"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4" fillId="0" borderId="0" xfId="0" applyFont="1" applyAlignment="1">
      <alignment horizontal="left" vertical="center"/>
    </xf>
    <xf numFmtId="0" fontId="0" fillId="0" borderId="0" xfId="0"/>
    <xf numFmtId="164" fontId="1" fillId="0" borderId="0" xfId="0" applyNumberFormat="1" applyFont="1" applyAlignment="1">
      <alignment horizontal="left" vertical="center"/>
    </xf>
    <xf numFmtId="0" fontId="1" fillId="0" borderId="0" xfId="0" applyFont="1" applyAlignment="1">
      <alignment vertical="center"/>
    </xf>
    <xf numFmtId="4" fontId="18" fillId="0" borderId="0" xfId="0" applyNumberFormat="1" applyFont="1" applyAlignment="1">
      <alignmen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26" fillId="0" borderId="0" xfId="0" applyNumberFormat="1" applyFont="1" applyAlignment="1">
      <alignment vertical="center"/>
    </xf>
    <xf numFmtId="0" fontId="26" fillId="0" borderId="0" xfId="0" applyFont="1" applyAlignment="1">
      <alignment vertical="center"/>
    </xf>
    <xf numFmtId="4" fontId="26" fillId="0" borderId="0" xfId="0" applyNumberFormat="1" applyFont="1" applyAlignment="1">
      <alignment horizontal="right" vertical="center"/>
    </xf>
    <xf numFmtId="0" fontId="25" fillId="0" borderId="0" xfId="0" applyFont="1" applyAlignment="1">
      <alignment horizontal="left" vertical="center" wrapText="1"/>
    </xf>
    <xf numFmtId="4" fontId="7" fillId="0" borderId="0" xfId="0" applyNumberFormat="1" applyFont="1" applyAlignment="1">
      <alignment vertical="center"/>
    </xf>
    <xf numFmtId="0" fontId="7" fillId="0" borderId="0" xfId="0" applyFont="1" applyAlignment="1">
      <alignment vertical="center"/>
    </xf>
    <xf numFmtId="0" fontId="29" fillId="0" borderId="0" xfId="0" applyFont="1" applyAlignment="1">
      <alignment horizontal="left" vertical="center" wrapText="1"/>
    </xf>
    <xf numFmtId="0" fontId="21" fillId="4" borderId="6" xfId="0" applyFont="1" applyFill="1" applyBorder="1" applyAlignment="1">
      <alignment horizontal="center" vertical="center"/>
    </xf>
    <xf numFmtId="0" fontId="21" fillId="4" borderId="7" xfId="0" applyFont="1" applyFill="1" applyBorder="1" applyAlignment="1">
      <alignment horizontal="left" vertical="center"/>
    </xf>
    <xf numFmtId="0" fontId="21" fillId="4" borderId="7" xfId="0" applyFont="1" applyFill="1" applyBorder="1" applyAlignment="1">
      <alignment horizontal="right" vertical="center"/>
    </xf>
    <xf numFmtId="0" fontId="21" fillId="4" borderId="7" xfId="0" applyFont="1" applyFill="1" applyBorder="1" applyAlignment="1">
      <alignment horizontal="center" vertical="center"/>
    </xf>
    <xf numFmtId="4" fontId="23" fillId="0" borderId="0" xfId="0" applyNumberFormat="1" applyFont="1" applyAlignment="1">
      <alignment horizontal="right" vertical="center"/>
    </xf>
    <xf numFmtId="4" fontId="23"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19" fillId="0" borderId="14" xfId="0" applyFont="1" applyBorder="1" applyAlignment="1">
      <alignment horizontal="left" vertical="center"/>
    </xf>
    <xf numFmtId="0" fontId="19"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rs.cz/software-a-data/kros-4-ocenovani-a-rizeni-stavebni-vyroby/" TargetMode="External"/><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rs.cz/software-a-data/kros-4-ocenovani-a-rizeni-stavebni-vyroby/" TargetMode="Externa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rs.cz/software-a-data/kros-4-ocenovani-a-rizeni-stavebni-vyroby/" TargetMode="External"/><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rs.cz/software-a-data/kros-4-ocenovani-a-rizeni-stavebni-vyroby/" TargetMode="External"/><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rs.cz/software-a-data/kros-4-ocenovani-a-rizeni-stavebni-vyroby/" TargetMode="External"/><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rs.cz/software-a-data/kros-4-ocenovani-a-rizeni-stavebni-vyroby/" TargetMode="External"/><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twoCellAnchor>
    <xdr:from>
      <xdr:col>37</xdr:col>
      <xdr:colOff>415290</xdr:colOff>
      <xdr:row>3</xdr:row>
      <xdr:rowOff>0</xdr:rowOff>
    </xdr:from>
    <xdr:to>
      <xdr:col>40</xdr:col>
      <xdr:colOff>367665</xdr:colOff>
      <xdr:row>5</xdr:row>
      <xdr:rowOff>41910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38</xdr:col>
      <xdr:colOff>129540</xdr:colOff>
      <xdr:row>41</xdr:row>
      <xdr:rowOff>0</xdr:rowOff>
    </xdr:from>
    <xdr:to>
      <xdr:col>41</xdr:col>
      <xdr:colOff>177165</xdr:colOff>
      <xdr:row>43</xdr:row>
      <xdr:rowOff>123825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4" name="Picture 3">
          <a:hlinkClick xmlns:r="http://schemas.openxmlformats.org/officeDocument/2006/relationships" r:id="rId2" tooltip="http://www.urs.cz/software-a-data/kros-4-ocenovani-a-rizeni-stavebni-vyroby/"/>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67310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72</xdr:row>
      <xdr:rowOff>0</xdr:rowOff>
    </xdr:from>
    <xdr:to>
      <xdr:col>9</xdr:col>
      <xdr:colOff>1215390</xdr:colOff>
      <xdr:row>74</xdr:row>
      <xdr:rowOff>67310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4" name="Picture 3">
          <a:hlinkClick xmlns:r="http://schemas.openxmlformats.org/officeDocument/2006/relationships" r:id="rId2" tooltip="http://www.urs.cz/software-a-data/kros-4-ocenovani-a-rizeni-stavebni-vyroby/"/>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67310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72</xdr:row>
      <xdr:rowOff>0</xdr:rowOff>
    </xdr:from>
    <xdr:to>
      <xdr:col>9</xdr:col>
      <xdr:colOff>1215390</xdr:colOff>
      <xdr:row>74</xdr:row>
      <xdr:rowOff>67310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4" name="Picture 3">
          <a:hlinkClick xmlns:r="http://schemas.openxmlformats.org/officeDocument/2006/relationships" r:id="rId2" tooltip="http://www.urs.cz/software-a-data/kros-4-ocenovani-a-rizeni-stavebni-vyroby/"/>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67310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70</xdr:row>
      <xdr:rowOff>0</xdr:rowOff>
    </xdr:from>
    <xdr:to>
      <xdr:col>9</xdr:col>
      <xdr:colOff>1215390</xdr:colOff>
      <xdr:row>72</xdr:row>
      <xdr:rowOff>67310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4" name="Picture 3">
          <a:hlinkClick xmlns:r="http://schemas.openxmlformats.org/officeDocument/2006/relationships" r:id="rId2" tooltip="http://www.urs.cz/software-a-data/kros-4-ocenovani-a-rizeni-stavebni-vyroby/"/>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67310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70</xdr:row>
      <xdr:rowOff>0</xdr:rowOff>
    </xdr:from>
    <xdr:to>
      <xdr:col>9</xdr:col>
      <xdr:colOff>1215390</xdr:colOff>
      <xdr:row>72</xdr:row>
      <xdr:rowOff>67310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4" name="Picture 3">
          <a:hlinkClick xmlns:r="http://schemas.openxmlformats.org/officeDocument/2006/relationships" r:id="rId2" tooltip="http://www.urs.cz/software-a-data/kros-4-ocenovani-a-rizeni-stavebni-vyroby/"/>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67310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71</xdr:row>
      <xdr:rowOff>0</xdr:rowOff>
    </xdr:from>
    <xdr:to>
      <xdr:col>9</xdr:col>
      <xdr:colOff>1215390</xdr:colOff>
      <xdr:row>73</xdr:row>
      <xdr:rowOff>67310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4" name="Picture 3">
          <a:hlinkClick xmlns:r="http://schemas.openxmlformats.org/officeDocument/2006/relationships" r:id="rId2" tooltip="http://www.urs.cz/software-a-data/kros-4-ocenovani-a-rizeni-stavebni-vyroby/"/>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5"/>
  <sheetViews>
    <sheetView showGridLines="0" tabSelected="1" workbookViewId="0"/>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5" t="s">
        <v>0</v>
      </c>
      <c r="AZ1" s="15" t="s">
        <v>1</v>
      </c>
      <c r="BA1" s="15" t="s">
        <v>2</v>
      </c>
      <c r="BB1" s="15" t="s">
        <v>3</v>
      </c>
      <c r="BT1" s="15" t="s">
        <v>4</v>
      </c>
      <c r="BU1" s="15" t="s">
        <v>4</v>
      </c>
      <c r="BV1" s="15" t="s">
        <v>5</v>
      </c>
    </row>
    <row r="2" spans="1:74" ht="36.950000000000003" customHeight="1">
      <c r="AR2" s="200"/>
      <c r="AS2" s="200"/>
      <c r="AT2" s="200"/>
      <c r="AU2" s="200"/>
      <c r="AV2" s="200"/>
      <c r="AW2" s="200"/>
      <c r="AX2" s="200"/>
      <c r="AY2" s="200"/>
      <c r="AZ2" s="200"/>
      <c r="BA2" s="200"/>
      <c r="BB2" s="200"/>
      <c r="BC2" s="200"/>
      <c r="BD2" s="200"/>
      <c r="BE2" s="200"/>
      <c r="BS2" s="16" t="s">
        <v>6</v>
      </c>
      <c r="BT2" s="16" t="s">
        <v>7</v>
      </c>
    </row>
    <row r="3" spans="1:74" ht="6.95"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ht="24.95" customHeight="1">
      <c r="B4" s="19"/>
      <c r="D4" s="20" t="s">
        <v>9</v>
      </c>
      <c r="AR4" s="19"/>
      <c r="AS4" s="21" t="s">
        <v>10</v>
      </c>
      <c r="BE4" s="22" t="s">
        <v>11</v>
      </c>
      <c r="BS4" s="16" t="s">
        <v>12</v>
      </c>
    </row>
    <row r="5" spans="1:74" ht="12" customHeight="1">
      <c r="B5" s="19"/>
      <c r="D5" s="23" t="s">
        <v>13</v>
      </c>
      <c r="K5" s="211" t="s">
        <v>14</v>
      </c>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R5" s="19"/>
      <c r="BE5" s="208" t="s">
        <v>15</v>
      </c>
      <c r="BS5" s="16" t="s">
        <v>6</v>
      </c>
    </row>
    <row r="6" spans="1:74" ht="36.950000000000003" customHeight="1">
      <c r="B6" s="19"/>
      <c r="D6" s="25" t="s">
        <v>16</v>
      </c>
      <c r="K6" s="212" t="s">
        <v>17</v>
      </c>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R6" s="19"/>
      <c r="BE6" s="209"/>
      <c r="BS6" s="16" t="s">
        <v>6</v>
      </c>
    </row>
    <row r="7" spans="1:74" ht="12" customHeight="1">
      <c r="B7" s="19"/>
      <c r="D7" s="26" t="s">
        <v>18</v>
      </c>
      <c r="K7" s="24" t="s">
        <v>19</v>
      </c>
      <c r="AK7" s="26" t="s">
        <v>20</v>
      </c>
      <c r="AN7" s="24" t="s">
        <v>21</v>
      </c>
      <c r="AR7" s="19"/>
      <c r="BE7" s="209"/>
      <c r="BS7" s="16" t="s">
        <v>6</v>
      </c>
    </row>
    <row r="8" spans="1:74" ht="12" customHeight="1">
      <c r="B8" s="19"/>
      <c r="D8" s="26" t="s">
        <v>22</v>
      </c>
      <c r="K8" s="24" t="s">
        <v>23</v>
      </c>
      <c r="AK8" s="26" t="s">
        <v>24</v>
      </c>
      <c r="AN8" s="27" t="s">
        <v>25</v>
      </c>
      <c r="AR8" s="19"/>
      <c r="BE8" s="209"/>
      <c r="BS8" s="16" t="s">
        <v>6</v>
      </c>
    </row>
    <row r="9" spans="1:74" ht="29.25" customHeight="1">
      <c r="B9" s="19"/>
      <c r="D9" s="23" t="s">
        <v>26</v>
      </c>
      <c r="K9" s="28" t="s">
        <v>27</v>
      </c>
      <c r="AK9" s="23" t="s">
        <v>28</v>
      </c>
      <c r="AN9" s="28" t="s">
        <v>29</v>
      </c>
      <c r="AR9" s="19"/>
      <c r="BE9" s="209"/>
      <c r="BS9" s="16" t="s">
        <v>6</v>
      </c>
    </row>
    <row r="10" spans="1:74" ht="12" customHeight="1">
      <c r="B10" s="19"/>
      <c r="D10" s="26" t="s">
        <v>30</v>
      </c>
      <c r="AK10" s="26" t="s">
        <v>31</v>
      </c>
      <c r="AN10" s="24" t="s">
        <v>32</v>
      </c>
      <c r="AR10" s="19"/>
      <c r="BE10" s="209"/>
      <c r="BS10" s="16" t="s">
        <v>6</v>
      </c>
    </row>
    <row r="11" spans="1:74" ht="18.399999999999999" customHeight="1">
      <c r="B11" s="19"/>
      <c r="E11" s="24" t="s">
        <v>33</v>
      </c>
      <c r="AK11" s="26" t="s">
        <v>34</v>
      </c>
      <c r="AN11" s="24" t="s">
        <v>35</v>
      </c>
      <c r="AR11" s="19"/>
      <c r="BE11" s="209"/>
      <c r="BS11" s="16" t="s">
        <v>6</v>
      </c>
    </row>
    <row r="12" spans="1:74" ht="6.95" customHeight="1">
      <c r="B12" s="19"/>
      <c r="AR12" s="19"/>
      <c r="BE12" s="209"/>
      <c r="BS12" s="16" t="s">
        <v>6</v>
      </c>
    </row>
    <row r="13" spans="1:74" ht="12" customHeight="1">
      <c r="B13" s="19"/>
      <c r="D13" s="26" t="s">
        <v>36</v>
      </c>
      <c r="AK13" s="26" t="s">
        <v>31</v>
      </c>
      <c r="AN13" s="29" t="s">
        <v>37</v>
      </c>
      <c r="AR13" s="19"/>
      <c r="BE13" s="209"/>
      <c r="BS13" s="16" t="s">
        <v>6</v>
      </c>
    </row>
    <row r="14" spans="1:74" ht="12.75">
      <c r="B14" s="19"/>
      <c r="E14" s="213" t="s">
        <v>37</v>
      </c>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6" t="s">
        <v>34</v>
      </c>
      <c r="AN14" s="29" t="s">
        <v>37</v>
      </c>
      <c r="AR14" s="19"/>
      <c r="BE14" s="209"/>
      <c r="BS14" s="16" t="s">
        <v>6</v>
      </c>
    </row>
    <row r="15" spans="1:74" ht="6.95" customHeight="1">
      <c r="B15" s="19"/>
      <c r="AR15" s="19"/>
      <c r="BE15" s="209"/>
      <c r="BS15" s="16" t="s">
        <v>4</v>
      </c>
    </row>
    <row r="16" spans="1:74" ht="12" customHeight="1">
      <c r="B16" s="19"/>
      <c r="D16" s="26" t="s">
        <v>38</v>
      </c>
      <c r="AK16" s="26" t="s">
        <v>31</v>
      </c>
      <c r="AN16" s="24" t="s">
        <v>39</v>
      </c>
      <c r="AR16" s="19"/>
      <c r="BE16" s="209"/>
      <c r="BS16" s="16" t="s">
        <v>4</v>
      </c>
    </row>
    <row r="17" spans="2:71" ht="18.399999999999999" customHeight="1">
      <c r="B17" s="19"/>
      <c r="E17" s="24" t="s">
        <v>40</v>
      </c>
      <c r="AK17" s="26" t="s">
        <v>34</v>
      </c>
      <c r="AN17" s="24" t="s">
        <v>39</v>
      </c>
      <c r="AR17" s="19"/>
      <c r="BE17" s="209"/>
      <c r="BS17" s="16" t="s">
        <v>41</v>
      </c>
    </row>
    <row r="18" spans="2:71" ht="6.95" customHeight="1">
      <c r="B18" s="19"/>
      <c r="AR18" s="19"/>
      <c r="BE18" s="209"/>
      <c r="BS18" s="16" t="s">
        <v>6</v>
      </c>
    </row>
    <row r="19" spans="2:71" ht="12" customHeight="1">
      <c r="B19" s="19"/>
      <c r="D19" s="26" t="s">
        <v>42</v>
      </c>
      <c r="AK19" s="26" t="s">
        <v>31</v>
      </c>
      <c r="AN19" s="24" t="s">
        <v>39</v>
      </c>
      <c r="AR19" s="19"/>
      <c r="BE19" s="209"/>
      <c r="BS19" s="16" t="s">
        <v>6</v>
      </c>
    </row>
    <row r="20" spans="2:71" ht="18.399999999999999" customHeight="1">
      <c r="B20" s="19"/>
      <c r="E20" s="24" t="s">
        <v>43</v>
      </c>
      <c r="AK20" s="26" t="s">
        <v>34</v>
      </c>
      <c r="AN20" s="24" t="s">
        <v>39</v>
      </c>
      <c r="AR20" s="19"/>
      <c r="BE20" s="209"/>
      <c r="BS20" s="16" t="s">
        <v>41</v>
      </c>
    </row>
    <row r="21" spans="2:71" ht="6.95" customHeight="1">
      <c r="B21" s="19"/>
      <c r="AR21" s="19"/>
      <c r="BE21" s="209"/>
    </row>
    <row r="22" spans="2:71" ht="12" customHeight="1">
      <c r="B22" s="19"/>
      <c r="D22" s="26" t="s">
        <v>44</v>
      </c>
      <c r="AR22" s="19"/>
      <c r="BE22" s="209"/>
    </row>
    <row r="23" spans="2:71" ht="251.45" customHeight="1">
      <c r="B23" s="19"/>
      <c r="E23" s="215" t="s">
        <v>45</v>
      </c>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R23" s="19"/>
      <c r="BE23" s="209"/>
    </row>
    <row r="24" spans="2:71" ht="6.95" customHeight="1">
      <c r="B24" s="19"/>
      <c r="AR24" s="19"/>
      <c r="BE24" s="209"/>
    </row>
    <row r="25" spans="2:71" ht="6.95" customHeight="1">
      <c r="B25" s="19"/>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19"/>
      <c r="BE25" s="209"/>
    </row>
    <row r="26" spans="2:71" s="1" customFormat="1" ht="25.9" customHeight="1">
      <c r="B26" s="32"/>
      <c r="D26" s="33" t="s">
        <v>46</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16">
        <f>ROUND(AG54,2)</f>
        <v>0</v>
      </c>
      <c r="AL26" s="217"/>
      <c r="AM26" s="217"/>
      <c r="AN26" s="217"/>
      <c r="AO26" s="217"/>
      <c r="AR26" s="32"/>
      <c r="BE26" s="209"/>
    </row>
    <row r="27" spans="2:71" s="1" customFormat="1" ht="6.95" customHeight="1">
      <c r="B27" s="32"/>
      <c r="AR27" s="32"/>
      <c r="BE27" s="209"/>
    </row>
    <row r="28" spans="2:71" s="1" customFormat="1" ht="12.75">
      <c r="B28" s="32"/>
      <c r="L28" s="218" t="s">
        <v>47</v>
      </c>
      <c r="M28" s="218"/>
      <c r="N28" s="218"/>
      <c r="O28" s="218"/>
      <c r="P28" s="218"/>
      <c r="W28" s="218" t="s">
        <v>48</v>
      </c>
      <c r="X28" s="218"/>
      <c r="Y28" s="218"/>
      <c r="Z28" s="218"/>
      <c r="AA28" s="218"/>
      <c r="AB28" s="218"/>
      <c r="AC28" s="218"/>
      <c r="AD28" s="218"/>
      <c r="AE28" s="218"/>
      <c r="AK28" s="218" t="s">
        <v>49</v>
      </c>
      <c r="AL28" s="218"/>
      <c r="AM28" s="218"/>
      <c r="AN28" s="218"/>
      <c r="AO28" s="218"/>
      <c r="AR28" s="32"/>
      <c r="BE28" s="209"/>
    </row>
    <row r="29" spans="2:71" s="2" customFormat="1" ht="14.45" hidden="1" customHeight="1">
      <c r="B29" s="36"/>
      <c r="D29" s="26" t="s">
        <v>50</v>
      </c>
      <c r="F29" s="26" t="s">
        <v>51</v>
      </c>
      <c r="L29" s="201">
        <v>0.21</v>
      </c>
      <c r="M29" s="202"/>
      <c r="N29" s="202"/>
      <c r="O29" s="202"/>
      <c r="P29" s="202"/>
      <c r="W29" s="203">
        <f>ROUND(AZ54, 2)</f>
        <v>0</v>
      </c>
      <c r="X29" s="202"/>
      <c r="Y29" s="202"/>
      <c r="Z29" s="202"/>
      <c r="AA29" s="202"/>
      <c r="AB29" s="202"/>
      <c r="AC29" s="202"/>
      <c r="AD29" s="202"/>
      <c r="AE29" s="202"/>
      <c r="AK29" s="203">
        <f>ROUND(AV54, 2)</f>
        <v>0</v>
      </c>
      <c r="AL29" s="202"/>
      <c r="AM29" s="202"/>
      <c r="AN29" s="202"/>
      <c r="AO29" s="202"/>
      <c r="AR29" s="36"/>
      <c r="BE29" s="210"/>
    </row>
    <row r="30" spans="2:71" s="2" customFormat="1" ht="14.45" hidden="1" customHeight="1">
      <c r="B30" s="36"/>
      <c r="F30" s="26" t="s">
        <v>52</v>
      </c>
      <c r="L30" s="201">
        <v>0.15</v>
      </c>
      <c r="M30" s="202"/>
      <c r="N30" s="202"/>
      <c r="O30" s="202"/>
      <c r="P30" s="202"/>
      <c r="W30" s="203">
        <f>ROUND(BA54, 2)</f>
        <v>0</v>
      </c>
      <c r="X30" s="202"/>
      <c r="Y30" s="202"/>
      <c r="Z30" s="202"/>
      <c r="AA30" s="202"/>
      <c r="AB30" s="202"/>
      <c r="AC30" s="202"/>
      <c r="AD30" s="202"/>
      <c r="AE30" s="202"/>
      <c r="AK30" s="203">
        <f>ROUND(AW54, 2)</f>
        <v>0</v>
      </c>
      <c r="AL30" s="202"/>
      <c r="AM30" s="202"/>
      <c r="AN30" s="202"/>
      <c r="AO30" s="202"/>
      <c r="AR30" s="36"/>
      <c r="BE30" s="210"/>
    </row>
    <row r="31" spans="2:71" s="2" customFormat="1" ht="14.45" customHeight="1">
      <c r="B31" s="36"/>
      <c r="D31" s="37" t="s">
        <v>50</v>
      </c>
      <c r="F31" s="26" t="s">
        <v>53</v>
      </c>
      <c r="L31" s="201">
        <v>0.21</v>
      </c>
      <c r="M31" s="202"/>
      <c r="N31" s="202"/>
      <c r="O31" s="202"/>
      <c r="P31" s="202"/>
      <c r="W31" s="203">
        <f>ROUND(BB54, 2)</f>
        <v>0</v>
      </c>
      <c r="X31" s="202"/>
      <c r="Y31" s="202"/>
      <c r="Z31" s="202"/>
      <c r="AA31" s="202"/>
      <c r="AB31" s="202"/>
      <c r="AC31" s="202"/>
      <c r="AD31" s="202"/>
      <c r="AE31" s="202"/>
      <c r="AK31" s="203">
        <v>0</v>
      </c>
      <c r="AL31" s="202"/>
      <c r="AM31" s="202"/>
      <c r="AN31" s="202"/>
      <c r="AO31" s="202"/>
      <c r="AR31" s="36"/>
      <c r="BE31" s="210"/>
    </row>
    <row r="32" spans="2:71" s="2" customFormat="1" ht="14.45" customHeight="1">
      <c r="B32" s="36"/>
      <c r="F32" s="26" t="s">
        <v>54</v>
      </c>
      <c r="L32" s="201">
        <v>0.15</v>
      </c>
      <c r="M32" s="202"/>
      <c r="N32" s="202"/>
      <c r="O32" s="202"/>
      <c r="P32" s="202"/>
      <c r="W32" s="203">
        <f>ROUND(BC54, 2)</f>
        <v>0</v>
      </c>
      <c r="X32" s="202"/>
      <c r="Y32" s="202"/>
      <c r="Z32" s="202"/>
      <c r="AA32" s="202"/>
      <c r="AB32" s="202"/>
      <c r="AC32" s="202"/>
      <c r="AD32" s="202"/>
      <c r="AE32" s="202"/>
      <c r="AK32" s="203">
        <v>0</v>
      </c>
      <c r="AL32" s="202"/>
      <c r="AM32" s="202"/>
      <c r="AN32" s="202"/>
      <c r="AO32" s="202"/>
      <c r="AR32" s="36"/>
      <c r="BE32" s="210"/>
    </row>
    <row r="33" spans="2:44" s="2" customFormat="1" ht="14.45" hidden="1" customHeight="1">
      <c r="B33" s="36"/>
      <c r="F33" s="26" t="s">
        <v>55</v>
      </c>
      <c r="L33" s="201">
        <v>0</v>
      </c>
      <c r="M33" s="202"/>
      <c r="N33" s="202"/>
      <c r="O33" s="202"/>
      <c r="P33" s="202"/>
      <c r="W33" s="203">
        <f>ROUND(BD54, 2)</f>
        <v>0</v>
      </c>
      <c r="X33" s="202"/>
      <c r="Y33" s="202"/>
      <c r="Z33" s="202"/>
      <c r="AA33" s="202"/>
      <c r="AB33" s="202"/>
      <c r="AC33" s="202"/>
      <c r="AD33" s="202"/>
      <c r="AE33" s="202"/>
      <c r="AK33" s="203">
        <v>0</v>
      </c>
      <c r="AL33" s="202"/>
      <c r="AM33" s="202"/>
      <c r="AN33" s="202"/>
      <c r="AO33" s="202"/>
      <c r="AR33" s="36"/>
    </row>
    <row r="34" spans="2:44" s="1" customFormat="1" ht="6.95" customHeight="1">
      <c r="B34" s="32"/>
      <c r="AR34" s="32"/>
    </row>
    <row r="35" spans="2:44" s="1" customFormat="1" ht="25.9" customHeight="1">
      <c r="B35" s="32"/>
      <c r="C35" s="38"/>
      <c r="D35" s="39" t="s">
        <v>56</v>
      </c>
      <c r="E35" s="40"/>
      <c r="F35" s="40"/>
      <c r="G35" s="40"/>
      <c r="H35" s="40"/>
      <c r="I35" s="40"/>
      <c r="J35" s="40"/>
      <c r="K35" s="40"/>
      <c r="L35" s="40"/>
      <c r="M35" s="40"/>
      <c r="N35" s="40"/>
      <c r="O35" s="40"/>
      <c r="P35" s="40"/>
      <c r="Q35" s="40"/>
      <c r="R35" s="40"/>
      <c r="S35" s="40"/>
      <c r="T35" s="41" t="s">
        <v>57</v>
      </c>
      <c r="U35" s="40"/>
      <c r="V35" s="40"/>
      <c r="W35" s="40"/>
      <c r="X35" s="207" t="s">
        <v>58</v>
      </c>
      <c r="Y35" s="205"/>
      <c r="Z35" s="205"/>
      <c r="AA35" s="205"/>
      <c r="AB35" s="205"/>
      <c r="AC35" s="40"/>
      <c r="AD35" s="40"/>
      <c r="AE35" s="40"/>
      <c r="AF35" s="40"/>
      <c r="AG35" s="40"/>
      <c r="AH35" s="40"/>
      <c r="AI35" s="40"/>
      <c r="AJ35" s="40"/>
      <c r="AK35" s="204">
        <f>SUM(AK26:AK33)</f>
        <v>0</v>
      </c>
      <c r="AL35" s="205"/>
      <c r="AM35" s="205"/>
      <c r="AN35" s="205"/>
      <c r="AO35" s="206"/>
      <c r="AP35" s="38"/>
      <c r="AQ35" s="38"/>
      <c r="AR35" s="32"/>
    </row>
    <row r="36" spans="2:44" s="1" customFormat="1" ht="6.95" customHeight="1">
      <c r="B36" s="32"/>
      <c r="AR36" s="32"/>
    </row>
    <row r="37" spans="2:44" s="1" customFormat="1" ht="6.95" customHeight="1">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2"/>
    </row>
    <row r="41" spans="2:44" s="1" customFormat="1" ht="6.95" customHeight="1">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2"/>
    </row>
    <row r="42" spans="2:44" s="1" customFormat="1" ht="24.95" customHeight="1">
      <c r="B42" s="32"/>
      <c r="C42" s="20" t="s">
        <v>59</v>
      </c>
      <c r="AR42" s="32"/>
    </row>
    <row r="43" spans="2:44" s="1" customFormat="1" ht="6.95" customHeight="1">
      <c r="B43" s="32"/>
      <c r="AR43" s="32"/>
    </row>
    <row r="44" spans="2:44" s="3" customFormat="1" ht="12" customHeight="1">
      <c r="B44" s="46"/>
      <c r="C44" s="26" t="s">
        <v>13</v>
      </c>
      <c r="L44" s="3" t="str">
        <f>K5</f>
        <v>650210032-zm_1</v>
      </c>
      <c r="AR44" s="46"/>
    </row>
    <row r="45" spans="2:44" s="4" customFormat="1" ht="36.950000000000003" customHeight="1">
      <c r="B45" s="47"/>
      <c r="C45" s="48" t="s">
        <v>16</v>
      </c>
      <c r="L45" s="232" t="str">
        <f>K6</f>
        <v>Oprava trati v úseku Ohníč - Úpořiny - změna č.1 po prohlídce staveniště</v>
      </c>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R45" s="47"/>
    </row>
    <row r="46" spans="2:44" s="1" customFormat="1" ht="6.95" customHeight="1">
      <c r="B46" s="32"/>
      <c r="AR46" s="32"/>
    </row>
    <row r="47" spans="2:44" s="1" customFormat="1" ht="12" customHeight="1">
      <c r="B47" s="32"/>
      <c r="C47" s="26" t="s">
        <v>22</v>
      </c>
      <c r="L47" s="49" t="str">
        <f>IF(K8="","",K8)</f>
        <v>Ohníč - Úpořiny</v>
      </c>
      <c r="AI47" s="26" t="s">
        <v>24</v>
      </c>
      <c r="AM47" s="234" t="str">
        <f>IF(AN8= "","",AN8)</f>
        <v>3. 2. 2023</v>
      </c>
      <c r="AN47" s="234"/>
      <c r="AR47" s="32"/>
    </row>
    <row r="48" spans="2:44" s="1" customFormat="1" ht="6.95" customHeight="1">
      <c r="B48" s="32"/>
      <c r="AR48" s="32"/>
    </row>
    <row r="49" spans="1:91" s="1" customFormat="1" ht="15.2" customHeight="1">
      <c r="B49" s="32"/>
      <c r="C49" s="26" t="s">
        <v>30</v>
      </c>
      <c r="L49" s="3" t="str">
        <f>IF(E11= "","",E11)</f>
        <v>SŽ s.o., OŘ UNL, ST Most</v>
      </c>
      <c r="AI49" s="26" t="s">
        <v>38</v>
      </c>
      <c r="AM49" s="239" t="str">
        <f>IF(E17="","",E17)</f>
        <v xml:space="preserve"> </v>
      </c>
      <c r="AN49" s="240"/>
      <c r="AO49" s="240"/>
      <c r="AP49" s="240"/>
      <c r="AR49" s="32"/>
      <c r="AS49" s="235" t="s">
        <v>60</v>
      </c>
      <c r="AT49" s="236"/>
      <c r="AU49" s="51"/>
      <c r="AV49" s="51"/>
      <c r="AW49" s="51"/>
      <c r="AX49" s="51"/>
      <c r="AY49" s="51"/>
      <c r="AZ49" s="51"/>
      <c r="BA49" s="51"/>
      <c r="BB49" s="51"/>
      <c r="BC49" s="51"/>
      <c r="BD49" s="52"/>
    </row>
    <row r="50" spans="1:91" s="1" customFormat="1" ht="25.7" customHeight="1">
      <c r="B50" s="32"/>
      <c r="C50" s="26" t="s">
        <v>36</v>
      </c>
      <c r="L50" s="3" t="str">
        <f>IF(E14= "Vyplň údaj","",E14)</f>
        <v/>
      </c>
      <c r="AI50" s="26" t="s">
        <v>42</v>
      </c>
      <c r="AM50" s="239" t="str">
        <f>IF(E20="","",E20)</f>
        <v>Ing.Horák Jiří, 602155923, horak@spravazeleznic.cz</v>
      </c>
      <c r="AN50" s="240"/>
      <c r="AO50" s="240"/>
      <c r="AP50" s="240"/>
      <c r="AR50" s="32"/>
      <c r="AS50" s="237"/>
      <c r="AT50" s="238"/>
      <c r="BD50" s="53"/>
    </row>
    <row r="51" spans="1:91" s="1" customFormat="1" ht="10.9" customHeight="1">
      <c r="B51" s="32"/>
      <c r="AR51" s="32"/>
      <c r="AS51" s="237"/>
      <c r="AT51" s="238"/>
      <c r="BD51" s="53"/>
    </row>
    <row r="52" spans="1:91" s="1" customFormat="1" ht="29.25" customHeight="1">
      <c r="B52" s="32"/>
      <c r="C52" s="226" t="s">
        <v>61</v>
      </c>
      <c r="D52" s="227"/>
      <c r="E52" s="227"/>
      <c r="F52" s="227"/>
      <c r="G52" s="227"/>
      <c r="H52" s="54"/>
      <c r="I52" s="229" t="s">
        <v>62</v>
      </c>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8" t="s">
        <v>63</v>
      </c>
      <c r="AH52" s="227"/>
      <c r="AI52" s="227"/>
      <c r="AJ52" s="227"/>
      <c r="AK52" s="227"/>
      <c r="AL52" s="227"/>
      <c r="AM52" s="227"/>
      <c r="AN52" s="229" t="s">
        <v>64</v>
      </c>
      <c r="AO52" s="227"/>
      <c r="AP52" s="227"/>
      <c r="AQ52" s="55" t="s">
        <v>65</v>
      </c>
      <c r="AR52" s="32"/>
      <c r="AS52" s="56" t="s">
        <v>66</v>
      </c>
      <c r="AT52" s="57" t="s">
        <v>67</v>
      </c>
      <c r="AU52" s="57" t="s">
        <v>68</v>
      </c>
      <c r="AV52" s="57" t="s">
        <v>69</v>
      </c>
      <c r="AW52" s="57" t="s">
        <v>70</v>
      </c>
      <c r="AX52" s="57" t="s">
        <v>71</v>
      </c>
      <c r="AY52" s="57" t="s">
        <v>72</v>
      </c>
      <c r="AZ52" s="57" t="s">
        <v>73</v>
      </c>
      <c r="BA52" s="57" t="s">
        <v>74</v>
      </c>
      <c r="BB52" s="57" t="s">
        <v>75</v>
      </c>
      <c r="BC52" s="57" t="s">
        <v>76</v>
      </c>
      <c r="BD52" s="58" t="s">
        <v>77</v>
      </c>
    </row>
    <row r="53" spans="1:91" s="1" customFormat="1" ht="10.9" customHeight="1">
      <c r="B53" s="32"/>
      <c r="AR53" s="32"/>
      <c r="AS53" s="59"/>
      <c r="AT53" s="51"/>
      <c r="AU53" s="51"/>
      <c r="AV53" s="51"/>
      <c r="AW53" s="51"/>
      <c r="AX53" s="51"/>
      <c r="AY53" s="51"/>
      <c r="AZ53" s="51"/>
      <c r="BA53" s="51"/>
      <c r="BB53" s="51"/>
      <c r="BC53" s="51"/>
      <c r="BD53" s="52"/>
    </row>
    <row r="54" spans="1:91" s="5" customFormat="1" ht="32.450000000000003" customHeight="1">
      <c r="B54" s="60"/>
      <c r="C54" s="61" t="s">
        <v>78</v>
      </c>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230">
        <f>ROUND(AG55+AG58+AG60+AG62,2)</f>
        <v>0</v>
      </c>
      <c r="AH54" s="230"/>
      <c r="AI54" s="230"/>
      <c r="AJ54" s="230"/>
      <c r="AK54" s="230"/>
      <c r="AL54" s="230"/>
      <c r="AM54" s="230"/>
      <c r="AN54" s="231">
        <f t="shared" ref="AN54:AN63" si="0">SUM(AG54,AT54)</f>
        <v>0</v>
      </c>
      <c r="AO54" s="231"/>
      <c r="AP54" s="231"/>
      <c r="AQ54" s="64" t="s">
        <v>39</v>
      </c>
      <c r="AR54" s="60"/>
      <c r="AS54" s="65">
        <f>ROUND(AS55+AS58+AS60+AS62,2)</f>
        <v>0</v>
      </c>
      <c r="AT54" s="66">
        <f t="shared" ref="AT54:AT63" si="1">ROUND(SUM(AV54:AW54),2)</f>
        <v>0</v>
      </c>
      <c r="AU54" s="67">
        <f>ROUND(AU55+AU58+AU60+AU62,5)</f>
        <v>0</v>
      </c>
      <c r="AV54" s="66">
        <f>ROUND(AZ54*L29,2)</f>
        <v>0</v>
      </c>
      <c r="AW54" s="66">
        <f>ROUND(BA54*L30,2)</f>
        <v>0</v>
      </c>
      <c r="AX54" s="66">
        <f>ROUND(BB54*L29,2)</f>
        <v>0</v>
      </c>
      <c r="AY54" s="66">
        <f>ROUND(BC54*L30,2)</f>
        <v>0</v>
      </c>
      <c r="AZ54" s="66">
        <f>ROUND(AZ55+AZ58+AZ60+AZ62,2)</f>
        <v>0</v>
      </c>
      <c r="BA54" s="66">
        <f>ROUND(BA55+BA58+BA60+BA62,2)</f>
        <v>0</v>
      </c>
      <c r="BB54" s="66">
        <f>ROUND(BB55+BB58+BB60+BB62,2)</f>
        <v>0</v>
      </c>
      <c r="BC54" s="66">
        <f>ROUND(BC55+BC58+BC60+BC62,2)</f>
        <v>0</v>
      </c>
      <c r="BD54" s="68">
        <f>ROUND(BD55+BD58+BD60+BD62,2)</f>
        <v>0</v>
      </c>
      <c r="BS54" s="69" t="s">
        <v>79</v>
      </c>
      <c r="BT54" s="69" t="s">
        <v>80</v>
      </c>
      <c r="BU54" s="70" t="s">
        <v>81</v>
      </c>
      <c r="BV54" s="69" t="s">
        <v>82</v>
      </c>
      <c r="BW54" s="69" t="s">
        <v>5</v>
      </c>
      <c r="BX54" s="69" t="s">
        <v>83</v>
      </c>
      <c r="CL54" s="69" t="s">
        <v>19</v>
      </c>
    </row>
    <row r="55" spans="1:91" s="6" customFormat="1" ht="16.5" customHeight="1">
      <c r="B55" s="71"/>
      <c r="C55" s="72"/>
      <c r="D55" s="222" t="s">
        <v>84</v>
      </c>
      <c r="E55" s="222"/>
      <c r="F55" s="222"/>
      <c r="G55" s="222"/>
      <c r="H55" s="222"/>
      <c r="I55" s="73"/>
      <c r="J55" s="222" t="s">
        <v>85</v>
      </c>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1">
        <f>ROUND(SUM(AG56:AG57),2)</f>
        <v>0</v>
      </c>
      <c r="AH55" s="220"/>
      <c r="AI55" s="220"/>
      <c r="AJ55" s="220"/>
      <c r="AK55" s="220"/>
      <c r="AL55" s="220"/>
      <c r="AM55" s="220"/>
      <c r="AN55" s="219">
        <f t="shared" si="0"/>
        <v>0</v>
      </c>
      <c r="AO55" s="220"/>
      <c r="AP55" s="220"/>
      <c r="AQ55" s="74" t="s">
        <v>86</v>
      </c>
      <c r="AR55" s="71"/>
      <c r="AS55" s="75">
        <f>ROUND(SUM(AS56:AS57),2)</f>
        <v>0</v>
      </c>
      <c r="AT55" s="76">
        <f t="shared" si="1"/>
        <v>0</v>
      </c>
      <c r="AU55" s="77">
        <f>ROUND(SUM(AU56:AU57),5)</f>
        <v>0</v>
      </c>
      <c r="AV55" s="76">
        <f>ROUND(AZ55*L29,2)</f>
        <v>0</v>
      </c>
      <c r="AW55" s="76">
        <f>ROUND(BA55*L30,2)</f>
        <v>0</v>
      </c>
      <c r="AX55" s="76">
        <f>ROUND(BB55*L29,2)</f>
        <v>0</v>
      </c>
      <c r="AY55" s="76">
        <f>ROUND(BC55*L30,2)</f>
        <v>0</v>
      </c>
      <c r="AZ55" s="76">
        <f>ROUND(SUM(AZ56:AZ57),2)</f>
        <v>0</v>
      </c>
      <c r="BA55" s="76">
        <f>ROUND(SUM(BA56:BA57),2)</f>
        <v>0</v>
      </c>
      <c r="BB55" s="76">
        <f>ROUND(SUM(BB56:BB57),2)</f>
        <v>0</v>
      </c>
      <c r="BC55" s="76">
        <f>ROUND(SUM(BC56:BC57),2)</f>
        <v>0</v>
      </c>
      <c r="BD55" s="78">
        <f>ROUND(SUM(BD56:BD57),2)</f>
        <v>0</v>
      </c>
      <c r="BS55" s="79" t="s">
        <v>79</v>
      </c>
      <c r="BT55" s="79" t="s">
        <v>87</v>
      </c>
      <c r="BU55" s="79" t="s">
        <v>81</v>
      </c>
      <c r="BV55" s="79" t="s">
        <v>82</v>
      </c>
      <c r="BW55" s="79" t="s">
        <v>88</v>
      </c>
      <c r="BX55" s="79" t="s">
        <v>5</v>
      </c>
      <c r="CL55" s="79" t="s">
        <v>39</v>
      </c>
      <c r="CM55" s="79" t="s">
        <v>89</v>
      </c>
    </row>
    <row r="56" spans="1:91" s="3" customFormat="1" ht="23.25" customHeight="1">
      <c r="A56" s="80" t="s">
        <v>90</v>
      </c>
      <c r="B56" s="46"/>
      <c r="C56" s="9"/>
      <c r="D56" s="9"/>
      <c r="E56" s="225" t="s">
        <v>91</v>
      </c>
      <c r="F56" s="225"/>
      <c r="G56" s="225"/>
      <c r="H56" s="225"/>
      <c r="I56" s="225"/>
      <c r="J56" s="9"/>
      <c r="K56" s="225" t="s">
        <v>92</v>
      </c>
      <c r="L56" s="225"/>
      <c r="M56" s="225"/>
      <c r="N56" s="225"/>
      <c r="O56" s="225"/>
      <c r="P56" s="225"/>
      <c r="Q56" s="225"/>
      <c r="R56" s="225"/>
      <c r="S56" s="225"/>
      <c r="T56" s="225"/>
      <c r="U56" s="225"/>
      <c r="V56" s="225"/>
      <c r="W56" s="225"/>
      <c r="X56" s="225"/>
      <c r="Y56" s="225"/>
      <c r="Z56" s="225"/>
      <c r="AA56" s="225"/>
      <c r="AB56" s="225"/>
      <c r="AC56" s="225"/>
      <c r="AD56" s="225"/>
      <c r="AE56" s="225"/>
      <c r="AF56" s="225"/>
      <c r="AG56" s="223">
        <f>'Č11-zm_1 - Strojní čištěn...'!J32</f>
        <v>0</v>
      </c>
      <c r="AH56" s="224"/>
      <c r="AI56" s="224"/>
      <c r="AJ56" s="224"/>
      <c r="AK56" s="224"/>
      <c r="AL56" s="224"/>
      <c r="AM56" s="224"/>
      <c r="AN56" s="223">
        <f t="shared" si="0"/>
        <v>0</v>
      </c>
      <c r="AO56" s="224"/>
      <c r="AP56" s="224"/>
      <c r="AQ56" s="81" t="s">
        <v>93</v>
      </c>
      <c r="AR56" s="46"/>
      <c r="AS56" s="82">
        <v>0</v>
      </c>
      <c r="AT56" s="83">
        <f t="shared" si="1"/>
        <v>0</v>
      </c>
      <c r="AU56" s="84">
        <f>'Č11-zm_1 - Strojní čištěn...'!P88</f>
        <v>0</v>
      </c>
      <c r="AV56" s="83">
        <f>'Č11-zm_1 - Strojní čištěn...'!J35</f>
        <v>0</v>
      </c>
      <c r="AW56" s="83">
        <f>'Č11-zm_1 - Strojní čištěn...'!J36</f>
        <v>0</v>
      </c>
      <c r="AX56" s="83">
        <f>'Č11-zm_1 - Strojní čištěn...'!J37</f>
        <v>0</v>
      </c>
      <c r="AY56" s="83">
        <f>'Č11-zm_1 - Strojní čištěn...'!J38</f>
        <v>0</v>
      </c>
      <c r="AZ56" s="83">
        <f>'Č11-zm_1 - Strojní čištěn...'!F35</f>
        <v>0</v>
      </c>
      <c r="BA56" s="83">
        <f>'Č11-zm_1 - Strojní čištěn...'!F36</f>
        <v>0</v>
      </c>
      <c r="BB56" s="83">
        <f>'Č11-zm_1 - Strojní čištěn...'!F37</f>
        <v>0</v>
      </c>
      <c r="BC56" s="83">
        <f>'Č11-zm_1 - Strojní čištěn...'!F38</f>
        <v>0</v>
      </c>
      <c r="BD56" s="85">
        <f>'Č11-zm_1 - Strojní čištěn...'!F39</f>
        <v>0</v>
      </c>
      <c r="BT56" s="24" t="s">
        <v>89</v>
      </c>
      <c r="BV56" s="24" t="s">
        <v>82</v>
      </c>
      <c r="BW56" s="24" t="s">
        <v>94</v>
      </c>
      <c r="BX56" s="24" t="s">
        <v>88</v>
      </c>
      <c r="CL56" s="24" t="s">
        <v>39</v>
      </c>
    </row>
    <row r="57" spans="1:91" s="3" customFormat="1" ht="35.25" customHeight="1">
      <c r="A57" s="80" t="s">
        <v>90</v>
      </c>
      <c r="B57" s="46"/>
      <c r="C57" s="9"/>
      <c r="D57" s="9"/>
      <c r="E57" s="225" t="s">
        <v>95</v>
      </c>
      <c r="F57" s="225"/>
      <c r="G57" s="225"/>
      <c r="H57" s="225"/>
      <c r="I57" s="225"/>
      <c r="J57" s="9"/>
      <c r="K57" s="225" t="s">
        <v>96</v>
      </c>
      <c r="L57" s="225"/>
      <c r="M57" s="225"/>
      <c r="N57" s="225"/>
      <c r="O57" s="225"/>
      <c r="P57" s="225"/>
      <c r="Q57" s="225"/>
      <c r="R57" s="225"/>
      <c r="S57" s="225"/>
      <c r="T57" s="225"/>
      <c r="U57" s="225"/>
      <c r="V57" s="225"/>
      <c r="W57" s="225"/>
      <c r="X57" s="225"/>
      <c r="Y57" s="225"/>
      <c r="Z57" s="225"/>
      <c r="AA57" s="225"/>
      <c r="AB57" s="225"/>
      <c r="AC57" s="225"/>
      <c r="AD57" s="225"/>
      <c r="AE57" s="225"/>
      <c r="AF57" s="225"/>
      <c r="AG57" s="223">
        <f>'Č12-zm_1 - Výměna kolejov...'!J32</f>
        <v>0</v>
      </c>
      <c r="AH57" s="224"/>
      <c r="AI57" s="224"/>
      <c r="AJ57" s="224"/>
      <c r="AK57" s="224"/>
      <c r="AL57" s="224"/>
      <c r="AM57" s="224"/>
      <c r="AN57" s="223">
        <f t="shared" si="0"/>
        <v>0</v>
      </c>
      <c r="AO57" s="224"/>
      <c r="AP57" s="224"/>
      <c r="AQ57" s="81" t="s">
        <v>93</v>
      </c>
      <c r="AR57" s="46"/>
      <c r="AS57" s="82">
        <v>0</v>
      </c>
      <c r="AT57" s="83">
        <f t="shared" si="1"/>
        <v>0</v>
      </c>
      <c r="AU57" s="84">
        <f>'Č12-zm_1 - Výměna kolejov...'!P88</f>
        <v>0</v>
      </c>
      <c r="AV57" s="83">
        <f>'Č12-zm_1 - Výměna kolejov...'!J35</f>
        <v>0</v>
      </c>
      <c r="AW57" s="83">
        <f>'Č12-zm_1 - Výměna kolejov...'!J36</f>
        <v>0</v>
      </c>
      <c r="AX57" s="83">
        <f>'Č12-zm_1 - Výměna kolejov...'!J37</f>
        <v>0</v>
      </c>
      <c r="AY57" s="83">
        <f>'Č12-zm_1 - Výměna kolejov...'!J38</f>
        <v>0</v>
      </c>
      <c r="AZ57" s="83">
        <f>'Č12-zm_1 - Výměna kolejov...'!F35</f>
        <v>0</v>
      </c>
      <c r="BA57" s="83">
        <f>'Č12-zm_1 - Výměna kolejov...'!F36</f>
        <v>0</v>
      </c>
      <c r="BB57" s="83">
        <f>'Č12-zm_1 - Výměna kolejov...'!F37</f>
        <v>0</v>
      </c>
      <c r="BC57" s="83">
        <f>'Č12-zm_1 - Výměna kolejov...'!F38</f>
        <v>0</v>
      </c>
      <c r="BD57" s="85">
        <f>'Č12-zm_1 - Výměna kolejov...'!F39</f>
        <v>0</v>
      </c>
      <c r="BT57" s="24" t="s">
        <v>89</v>
      </c>
      <c r="BV57" s="24" t="s">
        <v>82</v>
      </c>
      <c r="BW57" s="24" t="s">
        <v>97</v>
      </c>
      <c r="BX57" s="24" t="s">
        <v>88</v>
      </c>
      <c r="CL57" s="24" t="s">
        <v>39</v>
      </c>
    </row>
    <row r="58" spans="1:91" s="6" customFormat="1" ht="16.5" customHeight="1">
      <c r="B58" s="71"/>
      <c r="C58" s="72"/>
      <c r="D58" s="222" t="s">
        <v>98</v>
      </c>
      <c r="E58" s="222"/>
      <c r="F58" s="222"/>
      <c r="G58" s="222"/>
      <c r="H58" s="222"/>
      <c r="I58" s="73"/>
      <c r="J58" s="222" t="s">
        <v>99</v>
      </c>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1">
        <f>ROUND(AG59,2)</f>
        <v>0</v>
      </c>
      <c r="AH58" s="220"/>
      <c r="AI58" s="220"/>
      <c r="AJ58" s="220"/>
      <c r="AK58" s="220"/>
      <c r="AL58" s="220"/>
      <c r="AM58" s="220"/>
      <c r="AN58" s="219">
        <f t="shared" si="0"/>
        <v>0</v>
      </c>
      <c r="AO58" s="220"/>
      <c r="AP58" s="220"/>
      <c r="AQ58" s="74" t="s">
        <v>86</v>
      </c>
      <c r="AR58" s="71"/>
      <c r="AS58" s="75">
        <f>ROUND(AS59,2)</f>
        <v>0</v>
      </c>
      <c r="AT58" s="76">
        <f t="shared" si="1"/>
        <v>0</v>
      </c>
      <c r="AU58" s="77">
        <f>ROUND(AU59,5)</f>
        <v>0</v>
      </c>
      <c r="AV58" s="76">
        <f>ROUND(AZ58*L29,2)</f>
        <v>0</v>
      </c>
      <c r="AW58" s="76">
        <f>ROUND(BA58*L30,2)</f>
        <v>0</v>
      </c>
      <c r="AX58" s="76">
        <f>ROUND(BB58*L29,2)</f>
        <v>0</v>
      </c>
      <c r="AY58" s="76">
        <f>ROUND(BC58*L30,2)</f>
        <v>0</v>
      </c>
      <c r="AZ58" s="76">
        <f>ROUND(AZ59,2)</f>
        <v>0</v>
      </c>
      <c r="BA58" s="76">
        <f>ROUND(BA59,2)</f>
        <v>0</v>
      </c>
      <c r="BB58" s="76">
        <f>ROUND(BB59,2)</f>
        <v>0</v>
      </c>
      <c r="BC58" s="76">
        <f>ROUND(BC59,2)</f>
        <v>0</v>
      </c>
      <c r="BD58" s="78">
        <f>ROUND(BD59,2)</f>
        <v>0</v>
      </c>
      <c r="BS58" s="79" t="s">
        <v>79</v>
      </c>
      <c r="BT58" s="79" t="s">
        <v>87</v>
      </c>
      <c r="BU58" s="79" t="s">
        <v>81</v>
      </c>
      <c r="BV58" s="79" t="s">
        <v>82</v>
      </c>
      <c r="BW58" s="79" t="s">
        <v>100</v>
      </c>
      <c r="BX58" s="79" t="s">
        <v>5</v>
      </c>
      <c r="CL58" s="79" t="s">
        <v>39</v>
      </c>
      <c r="CM58" s="79" t="s">
        <v>89</v>
      </c>
    </row>
    <row r="59" spans="1:91" s="3" customFormat="1" ht="23.25" customHeight="1">
      <c r="A59" s="80" t="s">
        <v>90</v>
      </c>
      <c r="B59" s="46"/>
      <c r="C59" s="9"/>
      <c r="D59" s="9"/>
      <c r="E59" s="225" t="s">
        <v>101</v>
      </c>
      <c r="F59" s="225"/>
      <c r="G59" s="225"/>
      <c r="H59" s="225"/>
      <c r="I59" s="225"/>
      <c r="J59" s="9"/>
      <c r="K59" s="225" t="s">
        <v>102</v>
      </c>
      <c r="L59" s="225"/>
      <c r="M59" s="225"/>
      <c r="N59" s="225"/>
      <c r="O59" s="225"/>
      <c r="P59" s="225"/>
      <c r="Q59" s="225"/>
      <c r="R59" s="225"/>
      <c r="S59" s="225"/>
      <c r="T59" s="225"/>
      <c r="U59" s="225"/>
      <c r="V59" s="225"/>
      <c r="W59" s="225"/>
      <c r="X59" s="225"/>
      <c r="Y59" s="225"/>
      <c r="Z59" s="225"/>
      <c r="AA59" s="225"/>
      <c r="AB59" s="225"/>
      <c r="AC59" s="225"/>
      <c r="AD59" s="225"/>
      <c r="AE59" s="225"/>
      <c r="AF59" s="225"/>
      <c r="AG59" s="223">
        <f>'Č21 - Práce SZT při Oprav...'!J32</f>
        <v>0</v>
      </c>
      <c r="AH59" s="224"/>
      <c r="AI59" s="224"/>
      <c r="AJ59" s="224"/>
      <c r="AK59" s="224"/>
      <c r="AL59" s="224"/>
      <c r="AM59" s="224"/>
      <c r="AN59" s="223">
        <f t="shared" si="0"/>
        <v>0</v>
      </c>
      <c r="AO59" s="224"/>
      <c r="AP59" s="224"/>
      <c r="AQ59" s="81" t="s">
        <v>93</v>
      </c>
      <c r="AR59" s="46"/>
      <c r="AS59" s="82">
        <v>0</v>
      </c>
      <c r="AT59" s="83">
        <f t="shared" si="1"/>
        <v>0</v>
      </c>
      <c r="AU59" s="84">
        <f>'Č21 - Práce SZT při Oprav...'!P86</f>
        <v>0</v>
      </c>
      <c r="AV59" s="83">
        <f>'Č21 - Práce SZT při Oprav...'!J35</f>
        <v>0</v>
      </c>
      <c r="AW59" s="83">
        <f>'Č21 - Práce SZT při Oprav...'!J36</f>
        <v>0</v>
      </c>
      <c r="AX59" s="83">
        <f>'Č21 - Práce SZT při Oprav...'!J37</f>
        <v>0</v>
      </c>
      <c r="AY59" s="83">
        <f>'Č21 - Práce SZT při Oprav...'!J38</f>
        <v>0</v>
      </c>
      <c r="AZ59" s="83">
        <f>'Č21 - Práce SZT při Oprav...'!F35</f>
        <v>0</v>
      </c>
      <c r="BA59" s="83">
        <f>'Č21 - Práce SZT při Oprav...'!F36</f>
        <v>0</v>
      </c>
      <c r="BB59" s="83">
        <f>'Č21 - Práce SZT při Oprav...'!F37</f>
        <v>0</v>
      </c>
      <c r="BC59" s="83">
        <f>'Č21 - Práce SZT při Oprav...'!F38</f>
        <v>0</v>
      </c>
      <c r="BD59" s="85">
        <f>'Č21 - Práce SZT při Oprav...'!F39</f>
        <v>0</v>
      </c>
      <c r="BT59" s="24" t="s">
        <v>89</v>
      </c>
      <c r="BV59" s="24" t="s">
        <v>82</v>
      </c>
      <c r="BW59" s="24" t="s">
        <v>103</v>
      </c>
      <c r="BX59" s="24" t="s">
        <v>100</v>
      </c>
      <c r="CL59" s="24" t="s">
        <v>39</v>
      </c>
    </row>
    <row r="60" spans="1:91" s="6" customFormat="1" ht="16.5" customHeight="1">
      <c r="B60" s="71"/>
      <c r="C60" s="72"/>
      <c r="D60" s="222" t="s">
        <v>104</v>
      </c>
      <c r="E60" s="222"/>
      <c r="F60" s="222"/>
      <c r="G60" s="222"/>
      <c r="H60" s="222"/>
      <c r="I60" s="73"/>
      <c r="J60" s="222" t="s">
        <v>105</v>
      </c>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1">
        <f>ROUND(AG61,2)</f>
        <v>0</v>
      </c>
      <c r="AH60" s="220"/>
      <c r="AI60" s="220"/>
      <c r="AJ60" s="220"/>
      <c r="AK60" s="220"/>
      <c r="AL60" s="220"/>
      <c r="AM60" s="220"/>
      <c r="AN60" s="219">
        <f t="shared" si="0"/>
        <v>0</v>
      </c>
      <c r="AO60" s="220"/>
      <c r="AP60" s="220"/>
      <c r="AQ60" s="74" t="s">
        <v>86</v>
      </c>
      <c r="AR60" s="71"/>
      <c r="AS60" s="75">
        <f>ROUND(AS61,2)</f>
        <v>0</v>
      </c>
      <c r="AT60" s="76">
        <f t="shared" si="1"/>
        <v>0</v>
      </c>
      <c r="AU60" s="77">
        <f>ROUND(AU61,5)</f>
        <v>0</v>
      </c>
      <c r="AV60" s="76">
        <f>ROUND(AZ60*L29,2)</f>
        <v>0</v>
      </c>
      <c r="AW60" s="76">
        <f>ROUND(BA60*L30,2)</f>
        <v>0</v>
      </c>
      <c r="AX60" s="76">
        <f>ROUND(BB60*L29,2)</f>
        <v>0</v>
      </c>
      <c r="AY60" s="76">
        <f>ROUND(BC60*L30,2)</f>
        <v>0</v>
      </c>
      <c r="AZ60" s="76">
        <f>ROUND(AZ61,2)</f>
        <v>0</v>
      </c>
      <c r="BA60" s="76">
        <f>ROUND(BA61,2)</f>
        <v>0</v>
      </c>
      <c r="BB60" s="76">
        <f>ROUND(BB61,2)</f>
        <v>0</v>
      </c>
      <c r="BC60" s="76">
        <f>ROUND(BC61,2)</f>
        <v>0</v>
      </c>
      <c r="BD60" s="78">
        <f>ROUND(BD61,2)</f>
        <v>0</v>
      </c>
      <c r="BS60" s="79" t="s">
        <v>79</v>
      </c>
      <c r="BT60" s="79" t="s">
        <v>87</v>
      </c>
      <c r="BU60" s="79" t="s">
        <v>81</v>
      </c>
      <c r="BV60" s="79" t="s">
        <v>82</v>
      </c>
      <c r="BW60" s="79" t="s">
        <v>106</v>
      </c>
      <c r="BX60" s="79" t="s">
        <v>5</v>
      </c>
      <c r="CL60" s="79" t="s">
        <v>39</v>
      </c>
      <c r="CM60" s="79" t="s">
        <v>89</v>
      </c>
    </row>
    <row r="61" spans="1:91" s="3" customFormat="1" ht="16.5" customHeight="1">
      <c r="A61" s="80" t="s">
        <v>90</v>
      </c>
      <c r="B61" s="46"/>
      <c r="C61" s="9"/>
      <c r="D61" s="9"/>
      <c r="E61" s="225" t="s">
        <v>107</v>
      </c>
      <c r="F61" s="225"/>
      <c r="G61" s="225"/>
      <c r="H61" s="225"/>
      <c r="I61" s="225"/>
      <c r="J61" s="9"/>
      <c r="K61" s="225" t="s">
        <v>105</v>
      </c>
      <c r="L61" s="225"/>
      <c r="M61" s="225"/>
      <c r="N61" s="225"/>
      <c r="O61" s="225"/>
      <c r="P61" s="225"/>
      <c r="Q61" s="225"/>
      <c r="R61" s="225"/>
      <c r="S61" s="225"/>
      <c r="T61" s="225"/>
      <c r="U61" s="225"/>
      <c r="V61" s="225"/>
      <c r="W61" s="225"/>
      <c r="X61" s="225"/>
      <c r="Y61" s="225"/>
      <c r="Z61" s="225"/>
      <c r="AA61" s="225"/>
      <c r="AB61" s="225"/>
      <c r="AC61" s="225"/>
      <c r="AD61" s="225"/>
      <c r="AE61" s="225"/>
      <c r="AF61" s="225"/>
      <c r="AG61" s="223">
        <f>'Č31 - VRN'!J32</f>
        <v>0</v>
      </c>
      <c r="AH61" s="224"/>
      <c r="AI61" s="224"/>
      <c r="AJ61" s="224"/>
      <c r="AK61" s="224"/>
      <c r="AL61" s="224"/>
      <c r="AM61" s="224"/>
      <c r="AN61" s="223">
        <f t="shared" si="0"/>
        <v>0</v>
      </c>
      <c r="AO61" s="224"/>
      <c r="AP61" s="224"/>
      <c r="AQ61" s="81" t="s">
        <v>93</v>
      </c>
      <c r="AR61" s="46"/>
      <c r="AS61" s="82">
        <v>0</v>
      </c>
      <c r="AT61" s="83">
        <f t="shared" si="1"/>
        <v>0</v>
      </c>
      <c r="AU61" s="84">
        <f>'Č31 - VRN'!P86</f>
        <v>0</v>
      </c>
      <c r="AV61" s="83">
        <f>'Č31 - VRN'!J35</f>
        <v>0</v>
      </c>
      <c r="AW61" s="83">
        <f>'Č31 - VRN'!J36</f>
        <v>0</v>
      </c>
      <c r="AX61" s="83">
        <f>'Č31 - VRN'!J37</f>
        <v>0</v>
      </c>
      <c r="AY61" s="83">
        <f>'Č31 - VRN'!J38</f>
        <v>0</v>
      </c>
      <c r="AZ61" s="83">
        <f>'Č31 - VRN'!F35</f>
        <v>0</v>
      </c>
      <c r="BA61" s="83">
        <f>'Č31 - VRN'!F36</f>
        <v>0</v>
      </c>
      <c r="BB61" s="83">
        <f>'Č31 - VRN'!F37</f>
        <v>0</v>
      </c>
      <c r="BC61" s="83">
        <f>'Č31 - VRN'!F38</f>
        <v>0</v>
      </c>
      <c r="BD61" s="85">
        <f>'Č31 - VRN'!F39</f>
        <v>0</v>
      </c>
      <c r="BT61" s="24" t="s">
        <v>89</v>
      </c>
      <c r="BV61" s="24" t="s">
        <v>82</v>
      </c>
      <c r="BW61" s="24" t="s">
        <v>108</v>
      </c>
      <c r="BX61" s="24" t="s">
        <v>106</v>
      </c>
      <c r="CL61" s="24" t="s">
        <v>39</v>
      </c>
    </row>
    <row r="62" spans="1:91" s="6" customFormat="1" ht="24.75" customHeight="1">
      <c r="B62" s="71"/>
      <c r="C62" s="72"/>
      <c r="D62" s="222" t="s">
        <v>109</v>
      </c>
      <c r="E62" s="222"/>
      <c r="F62" s="222"/>
      <c r="G62" s="222"/>
      <c r="H62" s="222"/>
      <c r="I62" s="73"/>
      <c r="J62" s="222" t="s">
        <v>110</v>
      </c>
      <c r="K62" s="222"/>
      <c r="L62" s="222"/>
      <c r="M62" s="222"/>
      <c r="N62" s="222"/>
      <c r="O62" s="222"/>
      <c r="P62" s="222"/>
      <c r="Q62" s="222"/>
      <c r="R62" s="222"/>
      <c r="S62" s="222"/>
      <c r="T62" s="222"/>
      <c r="U62" s="222"/>
      <c r="V62" s="222"/>
      <c r="W62" s="222"/>
      <c r="X62" s="222"/>
      <c r="Y62" s="222"/>
      <c r="Z62" s="222"/>
      <c r="AA62" s="222"/>
      <c r="AB62" s="222"/>
      <c r="AC62" s="222"/>
      <c r="AD62" s="222"/>
      <c r="AE62" s="222"/>
      <c r="AF62" s="222"/>
      <c r="AG62" s="221">
        <f>ROUND(AG63,2)</f>
        <v>0</v>
      </c>
      <c r="AH62" s="220"/>
      <c r="AI62" s="220"/>
      <c r="AJ62" s="220"/>
      <c r="AK62" s="220"/>
      <c r="AL62" s="220"/>
      <c r="AM62" s="220"/>
      <c r="AN62" s="219">
        <f t="shared" si="0"/>
        <v>0</v>
      </c>
      <c r="AO62" s="220"/>
      <c r="AP62" s="220"/>
      <c r="AQ62" s="74" t="s">
        <v>86</v>
      </c>
      <c r="AR62" s="71"/>
      <c r="AS62" s="75">
        <f>ROUND(AS63,2)</f>
        <v>0</v>
      </c>
      <c r="AT62" s="76">
        <f t="shared" si="1"/>
        <v>0</v>
      </c>
      <c r="AU62" s="77">
        <f>ROUND(AU63,5)</f>
        <v>0</v>
      </c>
      <c r="AV62" s="76">
        <f>ROUND(AZ62*L29,2)</f>
        <v>0</v>
      </c>
      <c r="AW62" s="76">
        <f>ROUND(BA62*L30,2)</f>
        <v>0</v>
      </c>
      <c r="AX62" s="76">
        <f>ROUND(BB62*L29,2)</f>
        <v>0</v>
      </c>
      <c r="AY62" s="76">
        <f>ROUND(BC62*L30,2)</f>
        <v>0</v>
      </c>
      <c r="AZ62" s="76">
        <f>ROUND(AZ63,2)</f>
        <v>0</v>
      </c>
      <c r="BA62" s="76">
        <f>ROUND(BA63,2)</f>
        <v>0</v>
      </c>
      <c r="BB62" s="76">
        <f>ROUND(BB63,2)</f>
        <v>0</v>
      </c>
      <c r="BC62" s="76">
        <f>ROUND(BC63,2)</f>
        <v>0</v>
      </c>
      <c r="BD62" s="78">
        <f>ROUND(BD63,2)</f>
        <v>0</v>
      </c>
      <c r="BS62" s="79" t="s">
        <v>79</v>
      </c>
      <c r="BT62" s="79" t="s">
        <v>87</v>
      </c>
      <c r="BU62" s="79" t="s">
        <v>81</v>
      </c>
      <c r="BV62" s="79" t="s">
        <v>82</v>
      </c>
      <c r="BW62" s="79" t="s">
        <v>111</v>
      </c>
      <c r="BX62" s="79" t="s">
        <v>5</v>
      </c>
      <c r="CL62" s="79" t="s">
        <v>39</v>
      </c>
      <c r="CM62" s="79" t="s">
        <v>89</v>
      </c>
    </row>
    <row r="63" spans="1:91" s="3" customFormat="1" ht="23.25" customHeight="1">
      <c r="A63" s="80" t="s">
        <v>90</v>
      </c>
      <c r="B63" s="46"/>
      <c r="C63" s="9"/>
      <c r="D63" s="9"/>
      <c r="E63" s="225" t="s">
        <v>112</v>
      </c>
      <c r="F63" s="225"/>
      <c r="G63" s="225"/>
      <c r="H63" s="225"/>
      <c r="I63" s="225"/>
      <c r="J63" s="9"/>
      <c r="K63" s="225" t="s">
        <v>110</v>
      </c>
      <c r="L63" s="225"/>
      <c r="M63" s="225"/>
      <c r="N63" s="225"/>
      <c r="O63" s="225"/>
      <c r="P63" s="225"/>
      <c r="Q63" s="225"/>
      <c r="R63" s="225"/>
      <c r="S63" s="225"/>
      <c r="T63" s="225"/>
      <c r="U63" s="225"/>
      <c r="V63" s="225"/>
      <c r="W63" s="225"/>
      <c r="X63" s="225"/>
      <c r="Y63" s="225"/>
      <c r="Z63" s="225"/>
      <c r="AA63" s="225"/>
      <c r="AB63" s="225"/>
      <c r="AC63" s="225"/>
      <c r="AD63" s="225"/>
      <c r="AE63" s="225"/>
      <c r="AF63" s="225"/>
      <c r="AG63" s="223">
        <f>'Č91-zm_1 - NEOCEŇOVAT! Ma...'!J32</f>
        <v>0</v>
      </c>
      <c r="AH63" s="224"/>
      <c r="AI63" s="224"/>
      <c r="AJ63" s="224"/>
      <c r="AK63" s="224"/>
      <c r="AL63" s="224"/>
      <c r="AM63" s="224"/>
      <c r="AN63" s="223">
        <f t="shared" si="0"/>
        <v>0</v>
      </c>
      <c r="AO63" s="224"/>
      <c r="AP63" s="224"/>
      <c r="AQ63" s="81" t="s">
        <v>93</v>
      </c>
      <c r="AR63" s="46"/>
      <c r="AS63" s="86">
        <v>0</v>
      </c>
      <c r="AT63" s="87">
        <f t="shared" si="1"/>
        <v>0</v>
      </c>
      <c r="AU63" s="88">
        <f>'Č91-zm_1 - NEOCEŇOVAT! Ma...'!P87</f>
        <v>0</v>
      </c>
      <c r="AV63" s="87">
        <f>'Č91-zm_1 - NEOCEŇOVAT! Ma...'!J35</f>
        <v>0</v>
      </c>
      <c r="AW63" s="87">
        <f>'Č91-zm_1 - NEOCEŇOVAT! Ma...'!J36</f>
        <v>0</v>
      </c>
      <c r="AX63" s="87">
        <f>'Č91-zm_1 - NEOCEŇOVAT! Ma...'!J37</f>
        <v>0</v>
      </c>
      <c r="AY63" s="87">
        <f>'Č91-zm_1 - NEOCEŇOVAT! Ma...'!J38</f>
        <v>0</v>
      </c>
      <c r="AZ63" s="87">
        <f>'Č91-zm_1 - NEOCEŇOVAT! Ma...'!F35</f>
        <v>0</v>
      </c>
      <c r="BA63" s="87">
        <f>'Č91-zm_1 - NEOCEŇOVAT! Ma...'!F36</f>
        <v>0</v>
      </c>
      <c r="BB63" s="87">
        <f>'Č91-zm_1 - NEOCEŇOVAT! Ma...'!F37</f>
        <v>0</v>
      </c>
      <c r="BC63" s="87">
        <f>'Č91-zm_1 - NEOCEŇOVAT! Ma...'!F38</f>
        <v>0</v>
      </c>
      <c r="BD63" s="89">
        <f>'Č91-zm_1 - NEOCEŇOVAT! Ma...'!F39</f>
        <v>0</v>
      </c>
      <c r="BT63" s="24" t="s">
        <v>89</v>
      </c>
      <c r="BV63" s="24" t="s">
        <v>82</v>
      </c>
      <c r="BW63" s="24" t="s">
        <v>113</v>
      </c>
      <c r="BX63" s="24" t="s">
        <v>111</v>
      </c>
      <c r="CL63" s="24" t="s">
        <v>39</v>
      </c>
    </row>
    <row r="64" spans="1:91" s="1" customFormat="1" ht="30" customHeight="1">
      <c r="B64" s="32"/>
      <c r="AR64" s="32"/>
    </row>
    <row r="65" spans="2:44" s="1" customFormat="1" ht="6.95" customHeight="1">
      <c r="B65" s="42"/>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32"/>
    </row>
  </sheetData>
  <sheetProtection algorithmName="SHA-512" hashValue="aGul+tiUnHiq8G6h2RvijTbeumZOdFFeVifmKi/WMByqw/2M2MruULaPfbgHPb0FTc8mzBG3/o8wuAKoyVeEeg==" saltValue="LAZe7pZUKGNTiAn8pY4h3j+iq5oVt6WyC2hXmV+blcImRjLh+UYqTpXwiBQbDZWszxqab6O6EY01+UfZLqnilA==" spinCount="100000" sheet="1" objects="1" scenarios="1" formatColumns="0" formatRows="0"/>
  <mergeCells count="74">
    <mergeCell ref="AS49:AT51"/>
    <mergeCell ref="AM49:AP49"/>
    <mergeCell ref="AM50:AP50"/>
    <mergeCell ref="C52:G52"/>
    <mergeCell ref="AG52:AM52"/>
    <mergeCell ref="AN52:AP52"/>
    <mergeCell ref="I52:AF52"/>
    <mergeCell ref="AG55:AM55"/>
    <mergeCell ref="AN55:AP55"/>
    <mergeCell ref="J55:AF55"/>
    <mergeCell ref="D55:H55"/>
    <mergeCell ref="AG54:AM54"/>
    <mergeCell ref="AN54:AP54"/>
    <mergeCell ref="E56:I56"/>
    <mergeCell ref="K56:AF56"/>
    <mergeCell ref="AG56:AM56"/>
    <mergeCell ref="K57:AF57"/>
    <mergeCell ref="AN57:AP57"/>
    <mergeCell ref="E57:I57"/>
    <mergeCell ref="AG57:AM57"/>
    <mergeCell ref="D58:H58"/>
    <mergeCell ref="J58:AF58"/>
    <mergeCell ref="AN59:AP59"/>
    <mergeCell ref="AG59:AM59"/>
    <mergeCell ref="E59:I59"/>
    <mergeCell ref="K59:AF59"/>
    <mergeCell ref="D60:H60"/>
    <mergeCell ref="J60:AF60"/>
    <mergeCell ref="AN61:AP61"/>
    <mergeCell ref="AG61:AM61"/>
    <mergeCell ref="E61:I61"/>
    <mergeCell ref="K61:AF61"/>
    <mergeCell ref="D62:H62"/>
    <mergeCell ref="J62:AF62"/>
    <mergeCell ref="AN63:AP63"/>
    <mergeCell ref="AG63:AM63"/>
    <mergeCell ref="E63:I63"/>
    <mergeCell ref="K63:AF63"/>
    <mergeCell ref="W30:AE30"/>
    <mergeCell ref="AK30:AO30"/>
    <mergeCell ref="L30:P30"/>
    <mergeCell ref="AK31:AO31"/>
    <mergeCell ref="AN62:AP62"/>
    <mergeCell ref="AG62:AM62"/>
    <mergeCell ref="AN60:AP60"/>
    <mergeCell ref="AG60:AM60"/>
    <mergeCell ref="AG58:AM58"/>
    <mergeCell ref="AN58:AP58"/>
    <mergeCell ref="AN56:AP56"/>
    <mergeCell ref="L45:AJ45"/>
    <mergeCell ref="AM47:AN47"/>
    <mergeCell ref="AK26:AO26"/>
    <mergeCell ref="L28:P28"/>
    <mergeCell ref="W28:AE28"/>
    <mergeCell ref="AK28:AO28"/>
    <mergeCell ref="AK29:AO29"/>
    <mergeCell ref="L29:P29"/>
    <mergeCell ref="W29:AE29"/>
    <mergeCell ref="AR2:BE2"/>
    <mergeCell ref="L33:P33"/>
    <mergeCell ref="AK33:AO33"/>
    <mergeCell ref="W33:AE33"/>
    <mergeCell ref="AK35:AO35"/>
    <mergeCell ref="X35:AB35"/>
    <mergeCell ref="W31:AE31"/>
    <mergeCell ref="L31:P31"/>
    <mergeCell ref="L32:P32"/>
    <mergeCell ref="W32:AE32"/>
    <mergeCell ref="AK32:AO32"/>
    <mergeCell ref="BE5:BE32"/>
    <mergeCell ref="K5:AJ5"/>
    <mergeCell ref="K6:AJ6"/>
    <mergeCell ref="E14:AJ14"/>
    <mergeCell ref="E23:AN23"/>
  </mergeCells>
  <hyperlinks>
    <hyperlink ref="A56" location="'Č11-zm_1 - Strojní čištěn...'!C2" display="/" xr:uid="{00000000-0004-0000-0000-000000000000}"/>
    <hyperlink ref="A57" location="'Č12-zm_1 - Výměna kolejov...'!C2" display="/" xr:uid="{00000000-0004-0000-0000-000001000000}"/>
    <hyperlink ref="A59" location="'Č21 - Práce SZT při Oprav...'!C2" display="/" xr:uid="{00000000-0004-0000-0000-000002000000}"/>
    <hyperlink ref="A61" location="'Č31 - VRN'!C2" display="/" xr:uid="{00000000-0004-0000-0000-000003000000}"/>
    <hyperlink ref="A63" location="'Č91-zm_1 - NEOCEŇOVAT! Ma...'!C2" display="/" xr:uid="{00000000-0004-0000-0000-000004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32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00"/>
      <c r="M2" s="200"/>
      <c r="N2" s="200"/>
      <c r="O2" s="200"/>
      <c r="P2" s="200"/>
      <c r="Q2" s="200"/>
      <c r="R2" s="200"/>
      <c r="S2" s="200"/>
      <c r="T2" s="200"/>
      <c r="U2" s="200"/>
      <c r="V2" s="200"/>
      <c r="AT2" s="16" t="s">
        <v>94</v>
      </c>
      <c r="AZ2" s="90" t="s">
        <v>114</v>
      </c>
      <c r="BA2" s="90" t="s">
        <v>115</v>
      </c>
      <c r="BB2" s="90" t="s">
        <v>116</v>
      </c>
      <c r="BC2" s="90" t="s">
        <v>117</v>
      </c>
      <c r="BD2" s="90" t="s">
        <v>89</v>
      </c>
    </row>
    <row r="3" spans="2:56" ht="6.95" customHeight="1">
      <c r="B3" s="17"/>
      <c r="C3" s="18"/>
      <c r="D3" s="18"/>
      <c r="E3" s="18"/>
      <c r="F3" s="18"/>
      <c r="G3" s="18"/>
      <c r="H3" s="18"/>
      <c r="I3" s="18"/>
      <c r="J3" s="18"/>
      <c r="K3" s="18"/>
      <c r="L3" s="19"/>
      <c r="AT3" s="16" t="s">
        <v>89</v>
      </c>
      <c r="AZ3" s="90" t="s">
        <v>118</v>
      </c>
      <c r="BA3" s="90" t="s">
        <v>119</v>
      </c>
      <c r="BB3" s="90" t="s">
        <v>120</v>
      </c>
      <c r="BC3" s="90" t="s">
        <v>121</v>
      </c>
      <c r="BD3" s="90" t="s">
        <v>89</v>
      </c>
    </row>
    <row r="4" spans="2:56" ht="24.95" customHeight="1">
      <c r="B4" s="19"/>
      <c r="D4" s="20" t="s">
        <v>122</v>
      </c>
      <c r="L4" s="19"/>
      <c r="M4" s="91" t="s">
        <v>10</v>
      </c>
      <c r="AT4" s="16" t="s">
        <v>41</v>
      </c>
      <c r="AZ4" s="90" t="s">
        <v>123</v>
      </c>
      <c r="BA4" s="90" t="s">
        <v>124</v>
      </c>
      <c r="BB4" s="90" t="s">
        <v>125</v>
      </c>
      <c r="BC4" s="90" t="s">
        <v>126</v>
      </c>
      <c r="BD4" s="90" t="s">
        <v>89</v>
      </c>
    </row>
    <row r="5" spans="2:56" ht="6.95" customHeight="1">
      <c r="B5" s="19"/>
      <c r="L5" s="19"/>
      <c r="AZ5" s="90" t="s">
        <v>127</v>
      </c>
      <c r="BA5" s="90" t="s">
        <v>128</v>
      </c>
      <c r="BB5" s="90" t="s">
        <v>125</v>
      </c>
      <c r="BC5" s="90" t="s">
        <v>129</v>
      </c>
      <c r="BD5" s="90" t="s">
        <v>89</v>
      </c>
    </row>
    <row r="6" spans="2:56" ht="12" customHeight="1">
      <c r="B6" s="19"/>
      <c r="D6" s="26" t="s">
        <v>16</v>
      </c>
      <c r="L6" s="19"/>
      <c r="AZ6" s="90" t="s">
        <v>130</v>
      </c>
      <c r="BA6" s="90" t="s">
        <v>131</v>
      </c>
      <c r="BB6" s="90" t="s">
        <v>132</v>
      </c>
      <c r="BC6" s="90" t="s">
        <v>133</v>
      </c>
      <c r="BD6" s="90" t="s">
        <v>89</v>
      </c>
    </row>
    <row r="7" spans="2:56" ht="26.25" customHeight="1">
      <c r="B7" s="19"/>
      <c r="E7" s="242" t="str">
        <f>'Rekapitulace zakázky'!K6</f>
        <v>Oprava trati v úseku Ohníč - Úpořiny - změna č.1 po prohlídce staveniště</v>
      </c>
      <c r="F7" s="243"/>
      <c r="G7" s="243"/>
      <c r="H7" s="243"/>
      <c r="L7" s="19"/>
      <c r="AZ7" s="90" t="s">
        <v>134</v>
      </c>
      <c r="BA7" s="90" t="s">
        <v>135</v>
      </c>
      <c r="BB7" s="90" t="s">
        <v>120</v>
      </c>
      <c r="BC7" s="90" t="s">
        <v>136</v>
      </c>
      <c r="BD7" s="90" t="s">
        <v>89</v>
      </c>
    </row>
    <row r="8" spans="2:56" ht="12" customHeight="1">
      <c r="B8" s="19"/>
      <c r="D8" s="26" t="s">
        <v>137</v>
      </c>
      <c r="L8" s="19"/>
      <c r="AZ8" s="90" t="s">
        <v>138</v>
      </c>
      <c r="BA8" s="90" t="s">
        <v>139</v>
      </c>
      <c r="BB8" s="90" t="s">
        <v>140</v>
      </c>
      <c r="BC8" s="90" t="s">
        <v>141</v>
      </c>
      <c r="BD8" s="90" t="s">
        <v>89</v>
      </c>
    </row>
    <row r="9" spans="2:56" s="1" customFormat="1" ht="16.5" customHeight="1">
      <c r="B9" s="32"/>
      <c r="E9" s="242" t="s">
        <v>142</v>
      </c>
      <c r="F9" s="241"/>
      <c r="G9" s="241"/>
      <c r="H9" s="241"/>
      <c r="L9" s="32"/>
      <c r="AZ9" s="90" t="s">
        <v>143</v>
      </c>
      <c r="BA9" s="90" t="s">
        <v>144</v>
      </c>
      <c r="BB9" s="90" t="s">
        <v>145</v>
      </c>
      <c r="BC9" s="90" t="s">
        <v>7</v>
      </c>
      <c r="BD9" s="90" t="s">
        <v>89</v>
      </c>
    </row>
    <row r="10" spans="2:56" s="1" customFormat="1" ht="12" customHeight="1">
      <c r="B10" s="32"/>
      <c r="D10" s="26" t="s">
        <v>146</v>
      </c>
      <c r="L10" s="32"/>
      <c r="AZ10" s="90" t="s">
        <v>147</v>
      </c>
      <c r="BA10" s="90" t="s">
        <v>148</v>
      </c>
      <c r="BB10" s="90" t="s">
        <v>125</v>
      </c>
      <c r="BC10" s="90" t="s">
        <v>149</v>
      </c>
      <c r="BD10" s="90" t="s">
        <v>89</v>
      </c>
    </row>
    <row r="11" spans="2:56" s="1" customFormat="1" ht="16.5" customHeight="1">
      <c r="B11" s="32"/>
      <c r="E11" s="232" t="s">
        <v>150</v>
      </c>
      <c r="F11" s="241"/>
      <c r="G11" s="241"/>
      <c r="H11" s="241"/>
      <c r="L11" s="32"/>
      <c r="AZ11" s="90" t="s">
        <v>151</v>
      </c>
      <c r="BA11" s="90" t="s">
        <v>152</v>
      </c>
      <c r="BB11" s="90" t="s">
        <v>145</v>
      </c>
      <c r="BC11" s="90" t="s">
        <v>153</v>
      </c>
      <c r="BD11" s="90" t="s">
        <v>89</v>
      </c>
    </row>
    <row r="12" spans="2:56" s="1" customFormat="1">
      <c r="B12" s="32"/>
      <c r="L12" s="32"/>
    </row>
    <row r="13" spans="2:56" s="1" customFormat="1" ht="12" customHeight="1">
      <c r="B13" s="32"/>
      <c r="D13" s="26" t="s">
        <v>18</v>
      </c>
      <c r="F13" s="24" t="s">
        <v>39</v>
      </c>
      <c r="I13" s="26" t="s">
        <v>20</v>
      </c>
      <c r="J13" s="24" t="s">
        <v>39</v>
      </c>
      <c r="L13" s="32"/>
    </row>
    <row r="14" spans="2:56" s="1" customFormat="1" ht="12" customHeight="1">
      <c r="B14" s="32"/>
      <c r="D14" s="26" t="s">
        <v>22</v>
      </c>
      <c r="F14" s="24" t="s">
        <v>23</v>
      </c>
      <c r="I14" s="26" t="s">
        <v>24</v>
      </c>
      <c r="J14" s="50" t="str">
        <f>'Rekapitulace zakázky'!AN8</f>
        <v>3. 2. 2023</v>
      </c>
      <c r="L14" s="32"/>
    </row>
    <row r="15" spans="2:56" s="1" customFormat="1" ht="10.9" customHeight="1">
      <c r="B15" s="32"/>
      <c r="L15" s="32"/>
    </row>
    <row r="16" spans="2:56" s="1" customFormat="1" ht="12" customHeight="1">
      <c r="B16" s="32"/>
      <c r="D16" s="26" t="s">
        <v>30</v>
      </c>
      <c r="I16" s="26" t="s">
        <v>31</v>
      </c>
      <c r="J16" s="24" t="s">
        <v>32</v>
      </c>
      <c r="L16" s="32"/>
    </row>
    <row r="17" spans="2:12" s="1" customFormat="1" ht="18" customHeight="1">
      <c r="B17" s="32"/>
      <c r="E17" s="24" t="s">
        <v>33</v>
      </c>
      <c r="I17" s="26" t="s">
        <v>34</v>
      </c>
      <c r="J17" s="24" t="s">
        <v>35</v>
      </c>
      <c r="L17" s="32"/>
    </row>
    <row r="18" spans="2:12" s="1" customFormat="1" ht="6.95" customHeight="1">
      <c r="B18" s="32"/>
      <c r="L18" s="32"/>
    </row>
    <row r="19" spans="2:12" s="1" customFormat="1" ht="12" customHeight="1">
      <c r="B19" s="32"/>
      <c r="D19" s="26" t="s">
        <v>36</v>
      </c>
      <c r="I19" s="26" t="s">
        <v>31</v>
      </c>
      <c r="J19" s="27" t="str">
        <f>'Rekapitulace zakázky'!AN13</f>
        <v>Vyplň údaj</v>
      </c>
      <c r="L19" s="32"/>
    </row>
    <row r="20" spans="2:12" s="1" customFormat="1" ht="18" customHeight="1">
      <c r="B20" s="32"/>
      <c r="E20" s="244" t="str">
        <f>'Rekapitulace zakázky'!E14</f>
        <v>Vyplň údaj</v>
      </c>
      <c r="F20" s="211"/>
      <c r="G20" s="211"/>
      <c r="H20" s="211"/>
      <c r="I20" s="26" t="s">
        <v>34</v>
      </c>
      <c r="J20" s="27" t="str">
        <f>'Rekapitulace zakázky'!AN14</f>
        <v>Vyplň údaj</v>
      </c>
      <c r="L20" s="32"/>
    </row>
    <row r="21" spans="2:12" s="1" customFormat="1" ht="6.95" customHeight="1">
      <c r="B21" s="32"/>
      <c r="L21" s="32"/>
    </row>
    <row r="22" spans="2:12" s="1" customFormat="1" ht="12" customHeight="1">
      <c r="B22" s="32"/>
      <c r="D22" s="26" t="s">
        <v>38</v>
      </c>
      <c r="I22" s="26" t="s">
        <v>31</v>
      </c>
      <c r="J22" s="24" t="str">
        <f>IF('Rekapitulace zakázky'!AN16="","",'Rekapitulace zakázky'!AN16)</f>
        <v/>
      </c>
      <c r="L22" s="32"/>
    </row>
    <row r="23" spans="2:12" s="1" customFormat="1" ht="18" customHeight="1">
      <c r="B23" s="32"/>
      <c r="E23" s="24" t="str">
        <f>IF('Rekapitulace zakázky'!E17="","",'Rekapitulace zakázky'!E17)</f>
        <v xml:space="preserve"> </v>
      </c>
      <c r="I23" s="26" t="s">
        <v>34</v>
      </c>
      <c r="J23" s="24" t="str">
        <f>IF('Rekapitulace zakázky'!AN17="","",'Rekapitulace zakázky'!AN17)</f>
        <v/>
      </c>
      <c r="L23" s="32"/>
    </row>
    <row r="24" spans="2:12" s="1" customFormat="1" ht="6.95" customHeight="1">
      <c r="B24" s="32"/>
      <c r="L24" s="32"/>
    </row>
    <row r="25" spans="2:12" s="1" customFormat="1" ht="12" customHeight="1">
      <c r="B25" s="32"/>
      <c r="D25" s="26" t="s">
        <v>42</v>
      </c>
      <c r="I25" s="26" t="s">
        <v>31</v>
      </c>
      <c r="J25" s="24" t="s">
        <v>39</v>
      </c>
      <c r="L25" s="32"/>
    </row>
    <row r="26" spans="2:12" s="1" customFormat="1" ht="18" customHeight="1">
      <c r="B26" s="32"/>
      <c r="E26" s="24" t="s">
        <v>43</v>
      </c>
      <c r="I26" s="26" t="s">
        <v>34</v>
      </c>
      <c r="J26" s="24" t="s">
        <v>39</v>
      </c>
      <c r="L26" s="32"/>
    </row>
    <row r="27" spans="2:12" s="1" customFormat="1" ht="6.95" customHeight="1">
      <c r="B27" s="32"/>
      <c r="L27" s="32"/>
    </row>
    <row r="28" spans="2:12" s="1" customFormat="1" ht="12" customHeight="1">
      <c r="B28" s="32"/>
      <c r="D28" s="26" t="s">
        <v>44</v>
      </c>
      <c r="L28" s="32"/>
    </row>
    <row r="29" spans="2:12" s="7" customFormat="1" ht="71.25" customHeight="1">
      <c r="B29" s="92"/>
      <c r="E29" s="215" t="s">
        <v>154</v>
      </c>
      <c r="F29" s="215"/>
      <c r="G29" s="215"/>
      <c r="H29" s="215"/>
      <c r="L29" s="92"/>
    </row>
    <row r="30" spans="2:12" s="1" customFormat="1" ht="6.95" customHeight="1">
      <c r="B30" s="32"/>
      <c r="L30" s="32"/>
    </row>
    <row r="31" spans="2:12" s="1" customFormat="1" ht="6.95" customHeight="1">
      <c r="B31" s="32"/>
      <c r="D31" s="51"/>
      <c r="E31" s="51"/>
      <c r="F31" s="51"/>
      <c r="G31" s="51"/>
      <c r="H31" s="51"/>
      <c r="I31" s="51"/>
      <c r="J31" s="51"/>
      <c r="K31" s="51"/>
      <c r="L31" s="32"/>
    </row>
    <row r="32" spans="2:12" s="1" customFormat="1" ht="25.35" customHeight="1">
      <c r="B32" s="32"/>
      <c r="D32" s="93" t="s">
        <v>46</v>
      </c>
      <c r="J32" s="63">
        <f>ROUND(J88, 2)</f>
        <v>0</v>
      </c>
      <c r="L32" s="32"/>
    </row>
    <row r="33" spans="2:12" s="1" customFormat="1" ht="6.95" customHeight="1">
      <c r="B33" s="32"/>
      <c r="D33" s="51"/>
      <c r="E33" s="51"/>
      <c r="F33" s="51"/>
      <c r="G33" s="51"/>
      <c r="H33" s="51"/>
      <c r="I33" s="51"/>
      <c r="J33" s="51"/>
      <c r="K33" s="51"/>
      <c r="L33" s="32"/>
    </row>
    <row r="34" spans="2:12" s="1" customFormat="1" ht="14.45" customHeight="1">
      <c r="B34" s="32"/>
      <c r="F34" s="35" t="s">
        <v>48</v>
      </c>
      <c r="I34" s="35" t="s">
        <v>47</v>
      </c>
      <c r="J34" s="35" t="s">
        <v>49</v>
      </c>
      <c r="L34" s="32"/>
    </row>
    <row r="35" spans="2:12" s="1" customFormat="1" ht="14.45" hidden="1" customHeight="1">
      <c r="B35" s="32"/>
      <c r="D35" s="37" t="s">
        <v>50</v>
      </c>
      <c r="E35" s="26" t="s">
        <v>51</v>
      </c>
      <c r="F35" s="83">
        <f>ROUND((SUM(BE88:BE327)),  2)</f>
        <v>0</v>
      </c>
      <c r="I35" s="94">
        <v>0.21</v>
      </c>
      <c r="J35" s="83">
        <f>ROUND(((SUM(BE88:BE327))*I35),  2)</f>
        <v>0</v>
      </c>
      <c r="L35" s="32"/>
    </row>
    <row r="36" spans="2:12" s="1" customFormat="1" ht="14.45" hidden="1" customHeight="1">
      <c r="B36" s="32"/>
      <c r="E36" s="26" t="s">
        <v>52</v>
      </c>
      <c r="F36" s="83">
        <f>ROUND((SUM(BF88:BF327)),  2)</f>
        <v>0</v>
      </c>
      <c r="I36" s="94">
        <v>0.15</v>
      </c>
      <c r="J36" s="83">
        <f>ROUND(((SUM(BF88:BF327))*I36),  2)</f>
        <v>0</v>
      </c>
      <c r="L36" s="32"/>
    </row>
    <row r="37" spans="2:12" s="1" customFormat="1" ht="14.45" customHeight="1">
      <c r="B37" s="32"/>
      <c r="D37" s="26" t="s">
        <v>50</v>
      </c>
      <c r="E37" s="26" t="s">
        <v>53</v>
      </c>
      <c r="F37" s="83">
        <f>ROUND((SUM(BG88:BG327)),  2)</f>
        <v>0</v>
      </c>
      <c r="I37" s="94">
        <v>0.21</v>
      </c>
      <c r="J37" s="83">
        <f>0</f>
        <v>0</v>
      </c>
      <c r="L37" s="32"/>
    </row>
    <row r="38" spans="2:12" s="1" customFormat="1" ht="14.45" customHeight="1">
      <c r="B38" s="32"/>
      <c r="E38" s="26" t="s">
        <v>54</v>
      </c>
      <c r="F38" s="83">
        <f>ROUND((SUM(BH88:BH327)),  2)</f>
        <v>0</v>
      </c>
      <c r="I38" s="94">
        <v>0.15</v>
      </c>
      <c r="J38" s="83">
        <f>0</f>
        <v>0</v>
      </c>
      <c r="L38" s="32"/>
    </row>
    <row r="39" spans="2:12" s="1" customFormat="1" ht="14.45" hidden="1" customHeight="1">
      <c r="B39" s="32"/>
      <c r="E39" s="26" t="s">
        <v>55</v>
      </c>
      <c r="F39" s="83">
        <f>ROUND((SUM(BI88:BI327)),  2)</f>
        <v>0</v>
      </c>
      <c r="I39" s="94">
        <v>0</v>
      </c>
      <c r="J39" s="83">
        <f>0</f>
        <v>0</v>
      </c>
      <c r="L39" s="32"/>
    </row>
    <row r="40" spans="2:12" s="1" customFormat="1" ht="6.95" customHeight="1">
      <c r="B40" s="32"/>
      <c r="L40" s="32"/>
    </row>
    <row r="41" spans="2:12" s="1" customFormat="1" ht="25.35" customHeight="1">
      <c r="B41" s="32"/>
      <c r="C41" s="95"/>
      <c r="D41" s="96" t="s">
        <v>56</v>
      </c>
      <c r="E41" s="54"/>
      <c r="F41" s="54"/>
      <c r="G41" s="97" t="s">
        <v>57</v>
      </c>
      <c r="H41" s="98" t="s">
        <v>58</v>
      </c>
      <c r="I41" s="54"/>
      <c r="J41" s="99">
        <f>SUM(J32:J39)</f>
        <v>0</v>
      </c>
      <c r="K41" s="100"/>
      <c r="L41" s="32"/>
    </row>
    <row r="42" spans="2:12" s="1" customFormat="1" ht="14.45" customHeight="1">
      <c r="B42" s="42"/>
      <c r="C42" s="43"/>
      <c r="D42" s="43"/>
      <c r="E42" s="43"/>
      <c r="F42" s="43"/>
      <c r="G42" s="43"/>
      <c r="H42" s="43"/>
      <c r="I42" s="43"/>
      <c r="J42" s="43"/>
      <c r="K42" s="43"/>
      <c r="L42" s="32"/>
    </row>
    <row r="46" spans="2:12" s="1" customFormat="1" ht="6.95" hidden="1" customHeight="1">
      <c r="B46" s="44"/>
      <c r="C46" s="45"/>
      <c r="D46" s="45"/>
      <c r="E46" s="45"/>
      <c r="F46" s="45"/>
      <c r="G46" s="45"/>
      <c r="H46" s="45"/>
      <c r="I46" s="45"/>
      <c r="J46" s="45"/>
      <c r="K46" s="45"/>
      <c r="L46" s="32"/>
    </row>
    <row r="47" spans="2:12" s="1" customFormat="1" ht="24.95" hidden="1" customHeight="1">
      <c r="B47" s="32"/>
      <c r="C47" s="20" t="s">
        <v>155</v>
      </c>
      <c r="L47" s="32"/>
    </row>
    <row r="48" spans="2:12" s="1" customFormat="1" ht="6.95" hidden="1" customHeight="1">
      <c r="B48" s="32"/>
      <c r="L48" s="32"/>
    </row>
    <row r="49" spans="2:47" s="1" customFormat="1" ht="12" hidden="1" customHeight="1">
      <c r="B49" s="32"/>
      <c r="C49" s="26" t="s">
        <v>16</v>
      </c>
      <c r="L49" s="32"/>
    </row>
    <row r="50" spans="2:47" s="1" customFormat="1" ht="26.25" hidden="1" customHeight="1">
      <c r="B50" s="32"/>
      <c r="E50" s="242" t="str">
        <f>E7</f>
        <v>Oprava trati v úseku Ohníč - Úpořiny - změna č.1 po prohlídce staveniště</v>
      </c>
      <c r="F50" s="243"/>
      <c r="G50" s="243"/>
      <c r="H50" s="243"/>
      <c r="L50" s="32"/>
    </row>
    <row r="51" spans="2:47" ht="12" hidden="1" customHeight="1">
      <c r="B51" s="19"/>
      <c r="C51" s="26" t="s">
        <v>137</v>
      </c>
      <c r="L51" s="19"/>
    </row>
    <row r="52" spans="2:47" s="1" customFormat="1" ht="16.5" hidden="1" customHeight="1">
      <c r="B52" s="32"/>
      <c r="E52" s="242" t="s">
        <v>142</v>
      </c>
      <c r="F52" s="241"/>
      <c r="G52" s="241"/>
      <c r="H52" s="241"/>
      <c r="L52" s="32"/>
    </row>
    <row r="53" spans="2:47" s="1" customFormat="1" ht="12" hidden="1" customHeight="1">
      <c r="B53" s="32"/>
      <c r="C53" s="26" t="s">
        <v>146</v>
      </c>
      <c r="L53" s="32"/>
    </row>
    <row r="54" spans="2:47" s="1" customFormat="1" ht="16.5" hidden="1" customHeight="1">
      <c r="B54" s="32"/>
      <c r="E54" s="232" t="str">
        <f>E11</f>
        <v>Č11-zm_1 - Strojní čištění kolejového lože</v>
      </c>
      <c r="F54" s="241"/>
      <c r="G54" s="241"/>
      <c r="H54" s="241"/>
      <c r="L54" s="32"/>
    </row>
    <row r="55" spans="2:47" s="1" customFormat="1" ht="6.95" hidden="1" customHeight="1">
      <c r="B55" s="32"/>
      <c r="L55" s="32"/>
    </row>
    <row r="56" spans="2:47" s="1" customFormat="1" ht="12" hidden="1" customHeight="1">
      <c r="B56" s="32"/>
      <c r="C56" s="26" t="s">
        <v>22</v>
      </c>
      <c r="F56" s="24" t="str">
        <f>F14</f>
        <v>Ohníč - Úpořiny</v>
      </c>
      <c r="I56" s="26" t="s">
        <v>24</v>
      </c>
      <c r="J56" s="50" t="str">
        <f>IF(J14="","",J14)</f>
        <v>3. 2. 2023</v>
      </c>
      <c r="L56" s="32"/>
    </row>
    <row r="57" spans="2:47" s="1" customFormat="1" ht="6.95" hidden="1" customHeight="1">
      <c r="B57" s="32"/>
      <c r="L57" s="32"/>
    </row>
    <row r="58" spans="2:47" s="1" customFormat="1" ht="15.2" hidden="1" customHeight="1">
      <c r="B58" s="32"/>
      <c r="C58" s="26" t="s">
        <v>30</v>
      </c>
      <c r="F58" s="24" t="str">
        <f>E17</f>
        <v>SŽ s.o., OŘ UNL, ST Most</v>
      </c>
      <c r="I58" s="26" t="s">
        <v>38</v>
      </c>
      <c r="J58" s="30" t="str">
        <f>E23</f>
        <v xml:space="preserve"> </v>
      </c>
      <c r="L58" s="32"/>
    </row>
    <row r="59" spans="2:47" s="1" customFormat="1" ht="54.4" hidden="1" customHeight="1">
      <c r="B59" s="32"/>
      <c r="C59" s="26" t="s">
        <v>36</v>
      </c>
      <c r="F59" s="24" t="str">
        <f>IF(E20="","",E20)</f>
        <v>Vyplň údaj</v>
      </c>
      <c r="I59" s="26" t="s">
        <v>42</v>
      </c>
      <c r="J59" s="30" t="str">
        <f>E26</f>
        <v>Ing.Horák Jiří, 602155923, horak@spravazeleznic.cz</v>
      </c>
      <c r="L59" s="32"/>
    </row>
    <row r="60" spans="2:47" s="1" customFormat="1" ht="10.35" hidden="1" customHeight="1">
      <c r="B60" s="32"/>
      <c r="L60" s="32"/>
    </row>
    <row r="61" spans="2:47" s="1" customFormat="1" ht="29.25" hidden="1" customHeight="1">
      <c r="B61" s="32"/>
      <c r="C61" s="101" t="s">
        <v>156</v>
      </c>
      <c r="D61" s="95"/>
      <c r="E61" s="95"/>
      <c r="F61" s="95"/>
      <c r="G61" s="95"/>
      <c r="H61" s="95"/>
      <c r="I61" s="95"/>
      <c r="J61" s="102" t="s">
        <v>157</v>
      </c>
      <c r="K61" s="95"/>
      <c r="L61" s="32"/>
    </row>
    <row r="62" spans="2:47" s="1" customFormat="1" ht="10.35" hidden="1" customHeight="1">
      <c r="B62" s="32"/>
      <c r="L62" s="32"/>
    </row>
    <row r="63" spans="2:47" s="1" customFormat="1" ht="22.9" hidden="1" customHeight="1">
      <c r="B63" s="32"/>
      <c r="C63" s="103" t="s">
        <v>78</v>
      </c>
      <c r="J63" s="63">
        <f>J88</f>
        <v>0</v>
      </c>
      <c r="L63" s="32"/>
      <c r="AU63" s="16" t="s">
        <v>158</v>
      </c>
    </row>
    <row r="64" spans="2:47" s="8" customFormat="1" ht="24.95" hidden="1" customHeight="1">
      <c r="B64" s="104"/>
      <c r="D64" s="105" t="s">
        <v>159</v>
      </c>
      <c r="E64" s="106"/>
      <c r="F64" s="106"/>
      <c r="G64" s="106"/>
      <c r="H64" s="106"/>
      <c r="I64" s="106"/>
      <c r="J64" s="107">
        <f>J89</f>
        <v>0</v>
      </c>
      <c r="L64" s="104"/>
    </row>
    <row r="65" spans="2:12" s="9" customFormat="1" ht="19.899999999999999" hidden="1" customHeight="1">
      <c r="B65" s="108"/>
      <c r="D65" s="109" t="s">
        <v>160</v>
      </c>
      <c r="E65" s="110"/>
      <c r="F65" s="110"/>
      <c r="G65" s="110"/>
      <c r="H65" s="110"/>
      <c r="I65" s="110"/>
      <c r="J65" s="111">
        <f>J90</f>
        <v>0</v>
      </c>
      <c r="L65" s="108"/>
    </row>
    <row r="66" spans="2:12" s="8" customFormat="1" ht="24.95" hidden="1" customHeight="1">
      <c r="B66" s="104"/>
      <c r="D66" s="105" t="s">
        <v>161</v>
      </c>
      <c r="E66" s="106"/>
      <c r="F66" s="106"/>
      <c r="G66" s="106"/>
      <c r="H66" s="106"/>
      <c r="I66" s="106"/>
      <c r="J66" s="107">
        <f>J279</f>
        <v>0</v>
      </c>
      <c r="L66" s="104"/>
    </row>
    <row r="67" spans="2:12" s="1" customFormat="1" ht="21.75" hidden="1" customHeight="1">
      <c r="B67" s="32"/>
      <c r="L67" s="32"/>
    </row>
    <row r="68" spans="2:12" s="1" customFormat="1" ht="6.95" hidden="1" customHeight="1">
      <c r="B68" s="42"/>
      <c r="C68" s="43"/>
      <c r="D68" s="43"/>
      <c r="E68" s="43"/>
      <c r="F68" s="43"/>
      <c r="G68" s="43"/>
      <c r="H68" s="43"/>
      <c r="I68" s="43"/>
      <c r="J68" s="43"/>
      <c r="K68" s="43"/>
      <c r="L68" s="32"/>
    </row>
    <row r="69" spans="2:12" hidden="1"/>
    <row r="70" spans="2:12" hidden="1"/>
    <row r="71" spans="2:12" hidden="1"/>
    <row r="72" spans="2:12" s="1" customFormat="1" ht="6.95" customHeight="1">
      <c r="B72" s="44"/>
      <c r="C72" s="45"/>
      <c r="D72" s="45"/>
      <c r="E72" s="45"/>
      <c r="F72" s="45"/>
      <c r="G72" s="45"/>
      <c r="H72" s="45"/>
      <c r="I72" s="45"/>
      <c r="J72" s="45"/>
      <c r="K72" s="45"/>
      <c r="L72" s="32"/>
    </row>
    <row r="73" spans="2:12" s="1" customFormat="1" ht="24.95" customHeight="1">
      <c r="B73" s="32"/>
      <c r="C73" s="20" t="s">
        <v>162</v>
      </c>
      <c r="L73" s="32"/>
    </row>
    <row r="74" spans="2:12" s="1" customFormat="1" ht="6.95" customHeight="1">
      <c r="B74" s="32"/>
      <c r="L74" s="32"/>
    </row>
    <row r="75" spans="2:12" s="1" customFormat="1" ht="12" customHeight="1">
      <c r="B75" s="32"/>
      <c r="C75" s="26" t="s">
        <v>16</v>
      </c>
      <c r="L75" s="32"/>
    </row>
    <row r="76" spans="2:12" s="1" customFormat="1" ht="26.25" customHeight="1">
      <c r="B76" s="32"/>
      <c r="E76" s="242" t="str">
        <f>E7</f>
        <v>Oprava trati v úseku Ohníč - Úpořiny - změna č.1 po prohlídce staveniště</v>
      </c>
      <c r="F76" s="243"/>
      <c r="G76" s="243"/>
      <c r="H76" s="243"/>
      <c r="L76" s="32"/>
    </row>
    <row r="77" spans="2:12" ht="12" customHeight="1">
      <c r="B77" s="19"/>
      <c r="C77" s="26" t="s">
        <v>137</v>
      </c>
      <c r="L77" s="19"/>
    </row>
    <row r="78" spans="2:12" s="1" customFormat="1" ht="16.5" customHeight="1">
      <c r="B78" s="32"/>
      <c r="E78" s="242" t="s">
        <v>142</v>
      </c>
      <c r="F78" s="241"/>
      <c r="G78" s="241"/>
      <c r="H78" s="241"/>
      <c r="L78" s="32"/>
    </row>
    <row r="79" spans="2:12" s="1" customFormat="1" ht="12" customHeight="1">
      <c r="B79" s="32"/>
      <c r="C79" s="26" t="s">
        <v>146</v>
      </c>
      <c r="L79" s="32"/>
    </row>
    <row r="80" spans="2:12" s="1" customFormat="1" ht="16.5" customHeight="1">
      <c r="B80" s="32"/>
      <c r="E80" s="232" t="str">
        <f>E11</f>
        <v>Č11-zm_1 - Strojní čištění kolejového lože</v>
      </c>
      <c r="F80" s="241"/>
      <c r="G80" s="241"/>
      <c r="H80" s="241"/>
      <c r="L80" s="32"/>
    </row>
    <row r="81" spans="2:65" s="1" customFormat="1" ht="6.95" customHeight="1">
      <c r="B81" s="32"/>
      <c r="L81" s="32"/>
    </row>
    <row r="82" spans="2:65" s="1" customFormat="1" ht="12" customHeight="1">
      <c r="B82" s="32"/>
      <c r="C82" s="26" t="s">
        <v>22</v>
      </c>
      <c r="F82" s="24" t="str">
        <f>F14</f>
        <v>Ohníč - Úpořiny</v>
      </c>
      <c r="I82" s="26" t="s">
        <v>24</v>
      </c>
      <c r="J82" s="50" t="str">
        <f>IF(J14="","",J14)</f>
        <v>3. 2. 2023</v>
      </c>
      <c r="L82" s="32"/>
    </row>
    <row r="83" spans="2:65" s="1" customFormat="1" ht="6.95" customHeight="1">
      <c r="B83" s="32"/>
      <c r="L83" s="32"/>
    </row>
    <row r="84" spans="2:65" s="1" customFormat="1" ht="15.2" customHeight="1">
      <c r="B84" s="32"/>
      <c r="C84" s="26" t="s">
        <v>30</v>
      </c>
      <c r="F84" s="24" t="str">
        <f>E17</f>
        <v>SŽ s.o., OŘ UNL, ST Most</v>
      </c>
      <c r="I84" s="26" t="s">
        <v>38</v>
      </c>
      <c r="J84" s="30" t="str">
        <f>E23</f>
        <v xml:space="preserve"> </v>
      </c>
      <c r="L84" s="32"/>
    </row>
    <row r="85" spans="2:65" s="1" customFormat="1" ht="54.4" customHeight="1">
      <c r="B85" s="32"/>
      <c r="C85" s="26" t="s">
        <v>36</v>
      </c>
      <c r="F85" s="24" t="str">
        <f>IF(E20="","",E20)</f>
        <v>Vyplň údaj</v>
      </c>
      <c r="I85" s="26" t="s">
        <v>42</v>
      </c>
      <c r="J85" s="30" t="str">
        <f>E26</f>
        <v>Ing.Horák Jiří, 602155923, horak@spravazeleznic.cz</v>
      </c>
      <c r="L85" s="32"/>
    </row>
    <row r="86" spans="2:65" s="1" customFormat="1" ht="10.35" customHeight="1">
      <c r="B86" s="32"/>
      <c r="L86" s="32"/>
    </row>
    <row r="87" spans="2:65" s="10" customFormat="1" ht="29.25" customHeight="1">
      <c r="B87" s="112"/>
      <c r="C87" s="113" t="s">
        <v>163</v>
      </c>
      <c r="D87" s="114" t="s">
        <v>65</v>
      </c>
      <c r="E87" s="114" t="s">
        <v>61</v>
      </c>
      <c r="F87" s="114" t="s">
        <v>62</v>
      </c>
      <c r="G87" s="114" t="s">
        <v>164</v>
      </c>
      <c r="H87" s="114" t="s">
        <v>165</v>
      </c>
      <c r="I87" s="114" t="s">
        <v>166</v>
      </c>
      <c r="J87" s="114" t="s">
        <v>157</v>
      </c>
      <c r="K87" s="115" t="s">
        <v>167</v>
      </c>
      <c r="L87" s="112"/>
      <c r="M87" s="56" t="s">
        <v>39</v>
      </c>
      <c r="N87" s="57" t="s">
        <v>50</v>
      </c>
      <c r="O87" s="57" t="s">
        <v>168</v>
      </c>
      <c r="P87" s="57" t="s">
        <v>169</v>
      </c>
      <c r="Q87" s="57" t="s">
        <v>170</v>
      </c>
      <c r="R87" s="57" t="s">
        <v>171</v>
      </c>
      <c r="S87" s="57" t="s">
        <v>172</v>
      </c>
      <c r="T87" s="58" t="s">
        <v>173</v>
      </c>
    </row>
    <row r="88" spans="2:65" s="1" customFormat="1" ht="22.9" customHeight="1">
      <c r="B88" s="32"/>
      <c r="C88" s="61" t="s">
        <v>174</v>
      </c>
      <c r="J88" s="116">
        <f>BK88</f>
        <v>0</v>
      </c>
      <c r="L88" s="32"/>
      <c r="M88" s="59"/>
      <c r="N88" s="51"/>
      <c r="O88" s="51"/>
      <c r="P88" s="117">
        <f>P89+P279</f>
        <v>0</v>
      </c>
      <c r="Q88" s="51"/>
      <c r="R88" s="117">
        <f>R89+R279</f>
        <v>3325.4429400000004</v>
      </c>
      <c r="S88" s="51"/>
      <c r="T88" s="118">
        <f>T89+T279</f>
        <v>0</v>
      </c>
      <c r="AT88" s="16" t="s">
        <v>79</v>
      </c>
      <c r="AU88" s="16" t="s">
        <v>158</v>
      </c>
      <c r="BK88" s="119">
        <f>BK89+BK279</f>
        <v>0</v>
      </c>
    </row>
    <row r="89" spans="2:65" s="11" customFormat="1" ht="25.9" customHeight="1">
      <c r="B89" s="120"/>
      <c r="D89" s="121" t="s">
        <v>79</v>
      </c>
      <c r="E89" s="122" t="s">
        <v>175</v>
      </c>
      <c r="F89" s="122" t="s">
        <v>176</v>
      </c>
      <c r="I89" s="123"/>
      <c r="J89" s="124">
        <f>BK89</f>
        <v>0</v>
      </c>
      <c r="L89" s="120"/>
      <c r="M89" s="125"/>
      <c r="P89" s="126">
        <f>P90</f>
        <v>0</v>
      </c>
      <c r="R89" s="126">
        <f>R90</f>
        <v>3325.4429400000004</v>
      </c>
      <c r="T89" s="127">
        <f>T90</f>
        <v>0</v>
      </c>
      <c r="AR89" s="121" t="s">
        <v>87</v>
      </c>
      <c r="AT89" s="128" t="s">
        <v>79</v>
      </c>
      <c r="AU89" s="128" t="s">
        <v>80</v>
      </c>
      <c r="AY89" s="121" t="s">
        <v>177</v>
      </c>
      <c r="BK89" s="129">
        <f>BK90</f>
        <v>0</v>
      </c>
    </row>
    <row r="90" spans="2:65" s="11" customFormat="1" ht="22.9" customHeight="1">
      <c r="B90" s="120"/>
      <c r="D90" s="121" t="s">
        <v>79</v>
      </c>
      <c r="E90" s="130" t="s">
        <v>178</v>
      </c>
      <c r="F90" s="130" t="s">
        <v>179</v>
      </c>
      <c r="I90" s="123"/>
      <c r="J90" s="131">
        <f>BK90</f>
        <v>0</v>
      </c>
      <c r="L90" s="120"/>
      <c r="M90" s="125"/>
      <c r="P90" s="126">
        <f>SUM(P91:P278)</f>
        <v>0</v>
      </c>
      <c r="R90" s="126">
        <f>SUM(R91:R278)</f>
        <v>3325.4429400000004</v>
      </c>
      <c r="T90" s="127">
        <f>SUM(T91:T278)</f>
        <v>0</v>
      </c>
      <c r="AR90" s="121" t="s">
        <v>87</v>
      </c>
      <c r="AT90" s="128" t="s">
        <v>79</v>
      </c>
      <c r="AU90" s="128" t="s">
        <v>87</v>
      </c>
      <c r="AY90" s="121" t="s">
        <v>177</v>
      </c>
      <c r="BK90" s="129">
        <f>SUM(BK91:BK278)</f>
        <v>0</v>
      </c>
    </row>
    <row r="91" spans="2:65" s="1" customFormat="1" ht="24.2" customHeight="1">
      <c r="B91" s="32"/>
      <c r="C91" s="132" t="s">
        <v>87</v>
      </c>
      <c r="D91" s="132" t="s">
        <v>180</v>
      </c>
      <c r="E91" s="133" t="s">
        <v>181</v>
      </c>
      <c r="F91" s="134" t="s">
        <v>152</v>
      </c>
      <c r="G91" s="135" t="s">
        <v>145</v>
      </c>
      <c r="H91" s="136">
        <v>3314</v>
      </c>
      <c r="I91" s="137"/>
      <c r="J91" s="138">
        <f>ROUND(I91*H91,2)</f>
        <v>0</v>
      </c>
      <c r="K91" s="134" t="s">
        <v>182</v>
      </c>
      <c r="L91" s="32"/>
      <c r="M91" s="139" t="s">
        <v>39</v>
      </c>
      <c r="N91" s="140" t="s">
        <v>53</v>
      </c>
      <c r="P91" s="141">
        <f>O91*H91</f>
        <v>0</v>
      </c>
      <c r="Q91" s="141">
        <v>0</v>
      </c>
      <c r="R91" s="141">
        <f>Q91*H91</f>
        <v>0</v>
      </c>
      <c r="S91" s="141">
        <v>0</v>
      </c>
      <c r="T91" s="142">
        <f>S91*H91</f>
        <v>0</v>
      </c>
      <c r="AR91" s="143" t="s">
        <v>183</v>
      </c>
      <c r="AT91" s="143" t="s">
        <v>180</v>
      </c>
      <c r="AU91" s="143" t="s">
        <v>89</v>
      </c>
      <c r="AY91" s="16" t="s">
        <v>177</v>
      </c>
      <c r="BE91" s="144">
        <f>IF(N91="základní",J91,0)</f>
        <v>0</v>
      </c>
      <c r="BF91" s="144">
        <f>IF(N91="snížená",J91,0)</f>
        <v>0</v>
      </c>
      <c r="BG91" s="144">
        <f>IF(N91="zákl. přenesená",J91,0)</f>
        <v>0</v>
      </c>
      <c r="BH91" s="144">
        <f>IF(N91="sníž. přenesená",J91,0)</f>
        <v>0</v>
      </c>
      <c r="BI91" s="144">
        <f>IF(N91="nulová",J91,0)</f>
        <v>0</v>
      </c>
      <c r="BJ91" s="16" t="s">
        <v>183</v>
      </c>
      <c r="BK91" s="144">
        <f>ROUND(I91*H91,2)</f>
        <v>0</v>
      </c>
      <c r="BL91" s="16" t="s">
        <v>183</v>
      </c>
      <c r="BM91" s="143" t="s">
        <v>184</v>
      </c>
    </row>
    <row r="92" spans="2:65" s="1" customFormat="1" ht="39">
      <c r="B92" s="32"/>
      <c r="D92" s="145" t="s">
        <v>185</v>
      </c>
      <c r="F92" s="146" t="s">
        <v>186</v>
      </c>
      <c r="I92" s="147"/>
      <c r="L92" s="32"/>
      <c r="M92" s="148"/>
      <c r="T92" s="53"/>
      <c r="AT92" s="16" t="s">
        <v>185</v>
      </c>
      <c r="AU92" s="16" t="s">
        <v>89</v>
      </c>
    </row>
    <row r="93" spans="2:65" s="1" customFormat="1" ht="39">
      <c r="B93" s="32"/>
      <c r="D93" s="145" t="s">
        <v>187</v>
      </c>
      <c r="F93" s="149" t="s">
        <v>188</v>
      </c>
      <c r="I93" s="147"/>
      <c r="L93" s="32"/>
      <c r="M93" s="148"/>
      <c r="T93" s="53"/>
      <c r="AT93" s="16" t="s">
        <v>187</v>
      </c>
      <c r="AU93" s="16" t="s">
        <v>89</v>
      </c>
    </row>
    <row r="94" spans="2:65" s="12" customFormat="1" ht="22.5">
      <c r="B94" s="150"/>
      <c r="D94" s="145" t="s">
        <v>189</v>
      </c>
      <c r="E94" s="151" t="s">
        <v>39</v>
      </c>
      <c r="F94" s="152" t="s">
        <v>190</v>
      </c>
      <c r="H94" s="151" t="s">
        <v>39</v>
      </c>
      <c r="I94" s="153"/>
      <c r="L94" s="150"/>
      <c r="M94" s="154"/>
      <c r="T94" s="155"/>
      <c r="AT94" s="151" t="s">
        <v>189</v>
      </c>
      <c r="AU94" s="151" t="s">
        <v>89</v>
      </c>
      <c r="AV94" s="12" t="s">
        <v>87</v>
      </c>
      <c r="AW94" s="12" t="s">
        <v>41</v>
      </c>
      <c r="AX94" s="12" t="s">
        <v>80</v>
      </c>
      <c r="AY94" s="151" t="s">
        <v>177</v>
      </c>
    </row>
    <row r="95" spans="2:65" s="13" customFormat="1">
      <c r="B95" s="156"/>
      <c r="D95" s="145" t="s">
        <v>189</v>
      </c>
      <c r="E95" s="157" t="s">
        <v>39</v>
      </c>
      <c r="F95" s="158" t="s">
        <v>191</v>
      </c>
      <c r="H95" s="159">
        <v>3314</v>
      </c>
      <c r="I95" s="160"/>
      <c r="L95" s="156"/>
      <c r="M95" s="161"/>
      <c r="T95" s="162"/>
      <c r="AT95" s="157" t="s">
        <v>189</v>
      </c>
      <c r="AU95" s="157" t="s">
        <v>89</v>
      </c>
      <c r="AV95" s="13" t="s">
        <v>89</v>
      </c>
      <c r="AW95" s="13" t="s">
        <v>41</v>
      </c>
      <c r="AX95" s="13" t="s">
        <v>80</v>
      </c>
      <c r="AY95" s="157" t="s">
        <v>177</v>
      </c>
    </row>
    <row r="96" spans="2:65" s="14" customFormat="1">
      <c r="B96" s="163"/>
      <c r="D96" s="145" t="s">
        <v>189</v>
      </c>
      <c r="E96" s="164" t="s">
        <v>151</v>
      </c>
      <c r="F96" s="165" t="s">
        <v>192</v>
      </c>
      <c r="H96" s="166">
        <v>3314</v>
      </c>
      <c r="I96" s="167"/>
      <c r="L96" s="163"/>
      <c r="M96" s="168"/>
      <c r="T96" s="169"/>
      <c r="AT96" s="164" t="s">
        <v>189</v>
      </c>
      <c r="AU96" s="164" t="s">
        <v>89</v>
      </c>
      <c r="AV96" s="14" t="s">
        <v>183</v>
      </c>
      <c r="AW96" s="14" t="s">
        <v>41</v>
      </c>
      <c r="AX96" s="14" t="s">
        <v>87</v>
      </c>
      <c r="AY96" s="164" t="s">
        <v>177</v>
      </c>
    </row>
    <row r="97" spans="2:65" s="1" customFormat="1" ht="21.75" customHeight="1">
      <c r="B97" s="32"/>
      <c r="C97" s="132" t="s">
        <v>89</v>
      </c>
      <c r="D97" s="132" t="s">
        <v>180</v>
      </c>
      <c r="E97" s="133" t="s">
        <v>193</v>
      </c>
      <c r="F97" s="134" t="s">
        <v>194</v>
      </c>
      <c r="G97" s="135" t="s">
        <v>132</v>
      </c>
      <c r="H97" s="136">
        <v>3.42</v>
      </c>
      <c r="I97" s="137"/>
      <c r="J97" s="138">
        <f>ROUND(I97*H97,2)</f>
        <v>0</v>
      </c>
      <c r="K97" s="134" t="s">
        <v>182</v>
      </c>
      <c r="L97" s="32"/>
      <c r="M97" s="139" t="s">
        <v>39</v>
      </c>
      <c r="N97" s="140" t="s">
        <v>53</v>
      </c>
      <c r="P97" s="141">
        <f>O97*H97</f>
        <v>0</v>
      </c>
      <c r="Q97" s="141">
        <v>0</v>
      </c>
      <c r="R97" s="141">
        <f>Q97*H97</f>
        <v>0</v>
      </c>
      <c r="S97" s="141">
        <v>0</v>
      </c>
      <c r="T97" s="142">
        <f>S97*H97</f>
        <v>0</v>
      </c>
      <c r="AR97" s="143" t="s">
        <v>183</v>
      </c>
      <c r="AT97" s="143" t="s">
        <v>180</v>
      </c>
      <c r="AU97" s="143" t="s">
        <v>89</v>
      </c>
      <c r="AY97" s="16" t="s">
        <v>177</v>
      </c>
      <c r="BE97" s="144">
        <f>IF(N97="základní",J97,0)</f>
        <v>0</v>
      </c>
      <c r="BF97" s="144">
        <f>IF(N97="snížená",J97,0)</f>
        <v>0</v>
      </c>
      <c r="BG97" s="144">
        <f>IF(N97="zákl. přenesená",J97,0)</f>
        <v>0</v>
      </c>
      <c r="BH97" s="144">
        <f>IF(N97="sníž. přenesená",J97,0)</f>
        <v>0</v>
      </c>
      <c r="BI97" s="144">
        <f>IF(N97="nulová",J97,0)</f>
        <v>0</v>
      </c>
      <c r="BJ97" s="16" t="s">
        <v>183</v>
      </c>
      <c r="BK97" s="144">
        <f>ROUND(I97*H97,2)</f>
        <v>0</v>
      </c>
      <c r="BL97" s="16" t="s">
        <v>183</v>
      </c>
      <c r="BM97" s="143" t="s">
        <v>195</v>
      </c>
    </row>
    <row r="98" spans="2:65" s="1" customFormat="1" ht="97.5">
      <c r="B98" s="32"/>
      <c r="D98" s="145" t="s">
        <v>185</v>
      </c>
      <c r="F98" s="146" t="s">
        <v>196</v>
      </c>
      <c r="I98" s="147"/>
      <c r="L98" s="32"/>
      <c r="M98" s="148"/>
      <c r="T98" s="53"/>
      <c r="AT98" s="16" t="s">
        <v>185</v>
      </c>
      <c r="AU98" s="16" t="s">
        <v>89</v>
      </c>
    </row>
    <row r="99" spans="2:65" s="1" customFormat="1" ht="107.25">
      <c r="B99" s="32"/>
      <c r="D99" s="145" t="s">
        <v>187</v>
      </c>
      <c r="F99" s="149" t="s">
        <v>197</v>
      </c>
      <c r="I99" s="147"/>
      <c r="L99" s="32"/>
      <c r="M99" s="148"/>
      <c r="T99" s="53"/>
      <c r="AT99" s="16" t="s">
        <v>187</v>
      </c>
      <c r="AU99" s="16" t="s">
        <v>89</v>
      </c>
    </row>
    <row r="100" spans="2:65" s="13" customFormat="1">
      <c r="B100" s="156"/>
      <c r="D100" s="145" t="s">
        <v>189</v>
      </c>
      <c r="E100" s="157" t="s">
        <v>39</v>
      </c>
      <c r="F100" s="158" t="s">
        <v>198</v>
      </c>
      <c r="H100" s="159">
        <v>3.42</v>
      </c>
      <c r="I100" s="160"/>
      <c r="L100" s="156"/>
      <c r="M100" s="161"/>
      <c r="T100" s="162"/>
      <c r="AT100" s="157" t="s">
        <v>189</v>
      </c>
      <c r="AU100" s="157" t="s">
        <v>89</v>
      </c>
      <c r="AV100" s="13" t="s">
        <v>89</v>
      </c>
      <c r="AW100" s="13" t="s">
        <v>41</v>
      </c>
      <c r="AX100" s="13" t="s">
        <v>80</v>
      </c>
      <c r="AY100" s="157" t="s">
        <v>177</v>
      </c>
    </row>
    <row r="101" spans="2:65" s="12" customFormat="1">
      <c r="B101" s="150"/>
      <c r="D101" s="145" t="s">
        <v>189</v>
      </c>
      <c r="E101" s="151" t="s">
        <v>39</v>
      </c>
      <c r="F101" s="152" t="s">
        <v>199</v>
      </c>
      <c r="H101" s="151" t="s">
        <v>39</v>
      </c>
      <c r="I101" s="153"/>
      <c r="L101" s="150"/>
      <c r="M101" s="154"/>
      <c r="T101" s="155"/>
      <c r="AT101" s="151" t="s">
        <v>189</v>
      </c>
      <c r="AU101" s="151" t="s">
        <v>89</v>
      </c>
      <c r="AV101" s="12" t="s">
        <v>87</v>
      </c>
      <c r="AW101" s="12" t="s">
        <v>41</v>
      </c>
      <c r="AX101" s="12" t="s">
        <v>80</v>
      </c>
      <c r="AY101" s="151" t="s">
        <v>177</v>
      </c>
    </row>
    <row r="102" spans="2:65" s="14" customFormat="1">
      <c r="B102" s="163"/>
      <c r="D102" s="145" t="s">
        <v>189</v>
      </c>
      <c r="E102" s="164" t="s">
        <v>130</v>
      </c>
      <c r="F102" s="165" t="s">
        <v>192</v>
      </c>
      <c r="H102" s="166">
        <v>3.42</v>
      </c>
      <c r="I102" s="167"/>
      <c r="L102" s="163"/>
      <c r="M102" s="168"/>
      <c r="T102" s="169"/>
      <c r="AT102" s="164" t="s">
        <v>189</v>
      </c>
      <c r="AU102" s="164" t="s">
        <v>89</v>
      </c>
      <c r="AV102" s="14" t="s">
        <v>183</v>
      </c>
      <c r="AW102" s="14" t="s">
        <v>41</v>
      </c>
      <c r="AX102" s="14" t="s">
        <v>87</v>
      </c>
      <c r="AY102" s="164" t="s">
        <v>177</v>
      </c>
    </row>
    <row r="103" spans="2:65" s="1" customFormat="1" ht="24.2" customHeight="1">
      <c r="B103" s="32"/>
      <c r="C103" s="132" t="s">
        <v>200</v>
      </c>
      <c r="D103" s="132" t="s">
        <v>180</v>
      </c>
      <c r="E103" s="133" t="s">
        <v>201</v>
      </c>
      <c r="F103" s="134" t="s">
        <v>202</v>
      </c>
      <c r="G103" s="135" t="s">
        <v>132</v>
      </c>
      <c r="H103" s="136">
        <v>1.3</v>
      </c>
      <c r="I103" s="137"/>
      <c r="J103" s="138">
        <f>ROUND(I103*H103,2)</f>
        <v>0</v>
      </c>
      <c r="K103" s="134" t="s">
        <v>182</v>
      </c>
      <c r="L103" s="32"/>
      <c r="M103" s="139" t="s">
        <v>39</v>
      </c>
      <c r="N103" s="140" t="s">
        <v>53</v>
      </c>
      <c r="P103" s="141">
        <f>O103*H103</f>
        <v>0</v>
      </c>
      <c r="Q103" s="141">
        <v>0</v>
      </c>
      <c r="R103" s="141">
        <f>Q103*H103</f>
        <v>0</v>
      </c>
      <c r="S103" s="141">
        <v>0</v>
      </c>
      <c r="T103" s="142">
        <f>S103*H103</f>
        <v>0</v>
      </c>
      <c r="AR103" s="143" t="s">
        <v>183</v>
      </c>
      <c r="AT103" s="143" t="s">
        <v>180</v>
      </c>
      <c r="AU103" s="143" t="s">
        <v>89</v>
      </c>
      <c r="AY103" s="16" t="s">
        <v>177</v>
      </c>
      <c r="BE103" s="144">
        <f>IF(N103="základní",J103,0)</f>
        <v>0</v>
      </c>
      <c r="BF103" s="144">
        <f>IF(N103="snížená",J103,0)</f>
        <v>0</v>
      </c>
      <c r="BG103" s="144">
        <f>IF(N103="zákl. přenesená",J103,0)</f>
        <v>0</v>
      </c>
      <c r="BH103" s="144">
        <f>IF(N103="sníž. přenesená",J103,0)</f>
        <v>0</v>
      </c>
      <c r="BI103" s="144">
        <f>IF(N103="nulová",J103,0)</f>
        <v>0</v>
      </c>
      <c r="BJ103" s="16" t="s">
        <v>183</v>
      </c>
      <c r="BK103" s="144">
        <f>ROUND(I103*H103,2)</f>
        <v>0</v>
      </c>
      <c r="BL103" s="16" t="s">
        <v>183</v>
      </c>
      <c r="BM103" s="143" t="s">
        <v>203</v>
      </c>
    </row>
    <row r="104" spans="2:65" s="1" customFormat="1" ht="48.75">
      <c r="B104" s="32"/>
      <c r="D104" s="145" t="s">
        <v>185</v>
      </c>
      <c r="F104" s="146" t="s">
        <v>204</v>
      </c>
      <c r="I104" s="147"/>
      <c r="L104" s="32"/>
      <c r="M104" s="148"/>
      <c r="T104" s="53"/>
      <c r="AT104" s="16" t="s">
        <v>185</v>
      </c>
      <c r="AU104" s="16" t="s">
        <v>89</v>
      </c>
    </row>
    <row r="105" spans="2:65" s="1" customFormat="1" ht="48.75">
      <c r="B105" s="32"/>
      <c r="D105" s="145" t="s">
        <v>187</v>
      </c>
      <c r="F105" s="149" t="s">
        <v>205</v>
      </c>
      <c r="I105" s="147"/>
      <c r="L105" s="32"/>
      <c r="M105" s="148"/>
      <c r="T105" s="53"/>
      <c r="AT105" s="16" t="s">
        <v>187</v>
      </c>
      <c r="AU105" s="16" t="s">
        <v>89</v>
      </c>
    </row>
    <row r="106" spans="2:65" s="13" customFormat="1" ht="22.5">
      <c r="B106" s="156"/>
      <c r="D106" s="145" t="s">
        <v>189</v>
      </c>
      <c r="E106" s="157" t="s">
        <v>39</v>
      </c>
      <c r="F106" s="158" t="s">
        <v>206</v>
      </c>
      <c r="H106" s="159">
        <v>1.3</v>
      </c>
      <c r="I106" s="160"/>
      <c r="L106" s="156"/>
      <c r="M106" s="161"/>
      <c r="T106" s="162"/>
      <c r="AT106" s="157" t="s">
        <v>189</v>
      </c>
      <c r="AU106" s="157" t="s">
        <v>89</v>
      </c>
      <c r="AV106" s="13" t="s">
        <v>89</v>
      </c>
      <c r="AW106" s="13" t="s">
        <v>41</v>
      </c>
      <c r="AX106" s="13" t="s">
        <v>80</v>
      </c>
      <c r="AY106" s="157" t="s">
        <v>177</v>
      </c>
    </row>
    <row r="107" spans="2:65" s="14" customFormat="1">
      <c r="B107" s="163"/>
      <c r="D107" s="145" t="s">
        <v>189</v>
      </c>
      <c r="E107" s="164" t="s">
        <v>39</v>
      </c>
      <c r="F107" s="165" t="s">
        <v>192</v>
      </c>
      <c r="H107" s="166">
        <v>1.3</v>
      </c>
      <c r="I107" s="167"/>
      <c r="L107" s="163"/>
      <c r="M107" s="168"/>
      <c r="T107" s="169"/>
      <c r="AT107" s="164" t="s">
        <v>189</v>
      </c>
      <c r="AU107" s="164" t="s">
        <v>89</v>
      </c>
      <c r="AV107" s="14" t="s">
        <v>183</v>
      </c>
      <c r="AW107" s="14" t="s">
        <v>41</v>
      </c>
      <c r="AX107" s="14" t="s">
        <v>87</v>
      </c>
      <c r="AY107" s="164" t="s">
        <v>177</v>
      </c>
    </row>
    <row r="108" spans="2:65" s="1" customFormat="1" ht="16.5" customHeight="1">
      <c r="B108" s="32"/>
      <c r="C108" s="132" t="s">
        <v>183</v>
      </c>
      <c r="D108" s="170" t="s">
        <v>180</v>
      </c>
      <c r="E108" s="133" t="s">
        <v>207</v>
      </c>
      <c r="F108" s="134" t="s">
        <v>208</v>
      </c>
      <c r="G108" s="135" t="s">
        <v>116</v>
      </c>
      <c r="H108" s="136">
        <v>1949.4</v>
      </c>
      <c r="I108" s="137"/>
      <c r="J108" s="138">
        <f>ROUND(I108*H108,2)</f>
        <v>0</v>
      </c>
      <c r="K108" s="134" t="s">
        <v>182</v>
      </c>
      <c r="L108" s="32"/>
      <c r="M108" s="139" t="s">
        <v>39</v>
      </c>
      <c r="N108" s="140" t="s">
        <v>53</v>
      </c>
      <c r="P108" s="141">
        <f>O108*H108</f>
        <v>0</v>
      </c>
      <c r="Q108" s="141">
        <v>0</v>
      </c>
      <c r="R108" s="141">
        <f>Q108*H108</f>
        <v>0</v>
      </c>
      <c r="S108" s="141">
        <v>0</v>
      </c>
      <c r="T108" s="142">
        <f>S108*H108</f>
        <v>0</v>
      </c>
      <c r="AR108" s="143" t="s">
        <v>183</v>
      </c>
      <c r="AT108" s="143" t="s">
        <v>180</v>
      </c>
      <c r="AU108" s="143" t="s">
        <v>89</v>
      </c>
      <c r="AY108" s="16" t="s">
        <v>177</v>
      </c>
      <c r="BE108" s="144">
        <f>IF(N108="základní",J108,0)</f>
        <v>0</v>
      </c>
      <c r="BF108" s="144">
        <f>IF(N108="snížená",J108,0)</f>
        <v>0</v>
      </c>
      <c r="BG108" s="144">
        <f>IF(N108="zákl. přenesená",J108,0)</f>
        <v>0</v>
      </c>
      <c r="BH108" s="144">
        <f>IF(N108="sníž. přenesená",J108,0)</f>
        <v>0</v>
      </c>
      <c r="BI108" s="144">
        <f>IF(N108="nulová",J108,0)</f>
        <v>0</v>
      </c>
      <c r="BJ108" s="16" t="s">
        <v>183</v>
      </c>
      <c r="BK108" s="144">
        <f>ROUND(I108*H108,2)</f>
        <v>0</v>
      </c>
      <c r="BL108" s="16" t="s">
        <v>183</v>
      </c>
      <c r="BM108" s="143" t="s">
        <v>209</v>
      </c>
    </row>
    <row r="109" spans="2:65" s="1" customFormat="1" ht="48.75">
      <c r="B109" s="32"/>
      <c r="D109" s="145" t="s">
        <v>185</v>
      </c>
      <c r="F109" s="146" t="s">
        <v>210</v>
      </c>
      <c r="I109" s="147"/>
      <c r="L109" s="32"/>
      <c r="M109" s="148"/>
      <c r="T109" s="53"/>
      <c r="AT109" s="16" t="s">
        <v>185</v>
      </c>
      <c r="AU109" s="16" t="s">
        <v>89</v>
      </c>
    </row>
    <row r="110" spans="2:65" s="1" customFormat="1" ht="48.75">
      <c r="B110" s="32"/>
      <c r="D110" s="145" t="s">
        <v>187</v>
      </c>
      <c r="F110" s="149" t="s">
        <v>211</v>
      </c>
      <c r="I110" s="147"/>
      <c r="L110" s="32"/>
      <c r="M110" s="148"/>
      <c r="T110" s="53"/>
      <c r="AT110" s="16" t="s">
        <v>187</v>
      </c>
      <c r="AU110" s="16" t="s">
        <v>89</v>
      </c>
    </row>
    <row r="111" spans="2:65" s="13" customFormat="1" ht="22.5">
      <c r="B111" s="156"/>
      <c r="D111" s="145" t="s">
        <v>189</v>
      </c>
      <c r="E111" s="157" t="s">
        <v>39</v>
      </c>
      <c r="F111" s="158" t="s">
        <v>212</v>
      </c>
      <c r="H111" s="159">
        <v>3078</v>
      </c>
      <c r="I111" s="160"/>
      <c r="L111" s="156"/>
      <c r="M111" s="161"/>
      <c r="T111" s="162"/>
      <c r="AT111" s="157" t="s">
        <v>189</v>
      </c>
      <c r="AU111" s="157" t="s">
        <v>89</v>
      </c>
      <c r="AV111" s="13" t="s">
        <v>89</v>
      </c>
      <c r="AW111" s="13" t="s">
        <v>41</v>
      </c>
      <c r="AX111" s="13" t="s">
        <v>80</v>
      </c>
      <c r="AY111" s="157" t="s">
        <v>177</v>
      </c>
    </row>
    <row r="112" spans="2:65" s="13" customFormat="1" ht="22.5">
      <c r="B112" s="156"/>
      <c r="D112" s="145" t="s">
        <v>189</v>
      </c>
      <c r="E112" s="157" t="s">
        <v>39</v>
      </c>
      <c r="F112" s="158" t="s">
        <v>213</v>
      </c>
      <c r="H112" s="159">
        <v>-1128.5999999999999</v>
      </c>
      <c r="I112" s="160"/>
      <c r="L112" s="156"/>
      <c r="M112" s="161"/>
      <c r="T112" s="162"/>
      <c r="AT112" s="157" t="s">
        <v>189</v>
      </c>
      <c r="AU112" s="157" t="s">
        <v>89</v>
      </c>
      <c r="AV112" s="13" t="s">
        <v>89</v>
      </c>
      <c r="AW112" s="13" t="s">
        <v>41</v>
      </c>
      <c r="AX112" s="13" t="s">
        <v>80</v>
      </c>
      <c r="AY112" s="157" t="s">
        <v>177</v>
      </c>
    </row>
    <row r="113" spans="2:65" s="14" customFormat="1">
      <c r="B113" s="163"/>
      <c r="D113" s="145" t="s">
        <v>189</v>
      </c>
      <c r="E113" s="164" t="s">
        <v>114</v>
      </c>
      <c r="F113" s="165" t="s">
        <v>192</v>
      </c>
      <c r="H113" s="166">
        <v>1949.4</v>
      </c>
      <c r="I113" s="167"/>
      <c r="L113" s="163"/>
      <c r="M113" s="168"/>
      <c r="T113" s="169"/>
      <c r="AT113" s="164" t="s">
        <v>189</v>
      </c>
      <c r="AU113" s="164" t="s">
        <v>89</v>
      </c>
      <c r="AV113" s="14" t="s">
        <v>183</v>
      </c>
      <c r="AW113" s="14" t="s">
        <v>41</v>
      </c>
      <c r="AX113" s="14" t="s">
        <v>87</v>
      </c>
      <c r="AY113" s="164" t="s">
        <v>177</v>
      </c>
    </row>
    <row r="114" spans="2:65" s="1" customFormat="1" ht="16.5" customHeight="1">
      <c r="B114" s="32"/>
      <c r="C114" s="132" t="s">
        <v>178</v>
      </c>
      <c r="D114" s="132" t="s">
        <v>180</v>
      </c>
      <c r="E114" s="133" t="s">
        <v>214</v>
      </c>
      <c r="F114" s="134" t="s">
        <v>215</v>
      </c>
      <c r="G114" s="135" t="s">
        <v>132</v>
      </c>
      <c r="H114" s="136">
        <v>3.4140000000000001</v>
      </c>
      <c r="I114" s="137"/>
      <c r="J114" s="138">
        <f>ROUND(I114*H114,2)</f>
        <v>0</v>
      </c>
      <c r="K114" s="134" t="s">
        <v>182</v>
      </c>
      <c r="L114" s="32"/>
      <c r="M114" s="139" t="s">
        <v>39</v>
      </c>
      <c r="N114" s="140" t="s">
        <v>53</v>
      </c>
      <c r="P114" s="141">
        <f>O114*H114</f>
        <v>0</v>
      </c>
      <c r="Q114" s="141">
        <v>0</v>
      </c>
      <c r="R114" s="141">
        <f>Q114*H114</f>
        <v>0</v>
      </c>
      <c r="S114" s="141">
        <v>0</v>
      </c>
      <c r="T114" s="142">
        <f>S114*H114</f>
        <v>0</v>
      </c>
      <c r="AR114" s="143" t="s">
        <v>183</v>
      </c>
      <c r="AT114" s="143" t="s">
        <v>180</v>
      </c>
      <c r="AU114" s="143" t="s">
        <v>89</v>
      </c>
      <c r="AY114" s="16" t="s">
        <v>177</v>
      </c>
      <c r="BE114" s="144">
        <f>IF(N114="základní",J114,0)</f>
        <v>0</v>
      </c>
      <c r="BF114" s="144">
        <f>IF(N114="snížená",J114,0)</f>
        <v>0</v>
      </c>
      <c r="BG114" s="144">
        <f>IF(N114="zákl. přenesená",J114,0)</f>
        <v>0</v>
      </c>
      <c r="BH114" s="144">
        <f>IF(N114="sníž. přenesená",J114,0)</f>
        <v>0</v>
      </c>
      <c r="BI114" s="144">
        <f>IF(N114="nulová",J114,0)</f>
        <v>0</v>
      </c>
      <c r="BJ114" s="16" t="s">
        <v>183</v>
      </c>
      <c r="BK114" s="144">
        <f>ROUND(I114*H114,2)</f>
        <v>0</v>
      </c>
      <c r="BL114" s="16" t="s">
        <v>183</v>
      </c>
      <c r="BM114" s="143" t="s">
        <v>216</v>
      </c>
    </row>
    <row r="115" spans="2:65" s="1" customFormat="1" ht="39">
      <c r="B115" s="32"/>
      <c r="D115" s="145" t="s">
        <v>185</v>
      </c>
      <c r="F115" s="146" t="s">
        <v>217</v>
      </c>
      <c r="I115" s="147"/>
      <c r="L115" s="32"/>
      <c r="M115" s="148"/>
      <c r="T115" s="53"/>
      <c r="AT115" s="16" t="s">
        <v>185</v>
      </c>
      <c r="AU115" s="16" t="s">
        <v>89</v>
      </c>
    </row>
    <row r="116" spans="2:65" s="1" customFormat="1" ht="48.75">
      <c r="B116" s="32"/>
      <c r="D116" s="145" t="s">
        <v>187</v>
      </c>
      <c r="F116" s="149" t="s">
        <v>218</v>
      </c>
      <c r="I116" s="147"/>
      <c r="L116" s="32"/>
      <c r="M116" s="148"/>
      <c r="T116" s="53"/>
      <c r="AT116" s="16" t="s">
        <v>187</v>
      </c>
      <c r="AU116" s="16" t="s">
        <v>89</v>
      </c>
    </row>
    <row r="117" spans="2:65" s="13" customFormat="1" ht="22.5">
      <c r="B117" s="156"/>
      <c r="D117" s="145" t="s">
        <v>189</v>
      </c>
      <c r="E117" s="157" t="s">
        <v>39</v>
      </c>
      <c r="F117" s="158" t="s">
        <v>219</v>
      </c>
      <c r="H117" s="159">
        <v>3.4140000000000001</v>
      </c>
      <c r="I117" s="160"/>
      <c r="L117" s="156"/>
      <c r="M117" s="161"/>
      <c r="T117" s="162"/>
      <c r="AT117" s="157" t="s">
        <v>189</v>
      </c>
      <c r="AU117" s="157" t="s">
        <v>89</v>
      </c>
      <c r="AV117" s="13" t="s">
        <v>89</v>
      </c>
      <c r="AW117" s="13" t="s">
        <v>41</v>
      </c>
      <c r="AX117" s="13" t="s">
        <v>80</v>
      </c>
      <c r="AY117" s="157" t="s">
        <v>177</v>
      </c>
    </row>
    <row r="118" spans="2:65" s="14" customFormat="1">
      <c r="B118" s="163"/>
      <c r="D118" s="145" t="s">
        <v>189</v>
      </c>
      <c r="E118" s="164" t="s">
        <v>39</v>
      </c>
      <c r="F118" s="165" t="s">
        <v>192</v>
      </c>
      <c r="H118" s="166">
        <v>3.4140000000000001</v>
      </c>
      <c r="I118" s="167"/>
      <c r="L118" s="163"/>
      <c r="M118" s="168"/>
      <c r="T118" s="169"/>
      <c r="AT118" s="164" t="s">
        <v>189</v>
      </c>
      <c r="AU118" s="164" t="s">
        <v>89</v>
      </c>
      <c r="AV118" s="14" t="s">
        <v>183</v>
      </c>
      <c r="AW118" s="14" t="s">
        <v>41</v>
      </c>
      <c r="AX118" s="14" t="s">
        <v>87</v>
      </c>
      <c r="AY118" s="164" t="s">
        <v>177</v>
      </c>
    </row>
    <row r="119" spans="2:65" s="1" customFormat="1" ht="24.2" customHeight="1">
      <c r="B119" s="32"/>
      <c r="C119" s="132" t="s">
        <v>220</v>
      </c>
      <c r="D119" s="132" t="s">
        <v>180</v>
      </c>
      <c r="E119" s="133" t="s">
        <v>221</v>
      </c>
      <c r="F119" s="134" t="s">
        <v>222</v>
      </c>
      <c r="G119" s="135" t="s">
        <v>140</v>
      </c>
      <c r="H119" s="136">
        <v>2282</v>
      </c>
      <c r="I119" s="137"/>
      <c r="J119" s="138">
        <f>ROUND(I119*H119,2)</f>
        <v>0</v>
      </c>
      <c r="K119" s="134" t="s">
        <v>182</v>
      </c>
      <c r="L119" s="32"/>
      <c r="M119" s="139" t="s">
        <v>39</v>
      </c>
      <c r="N119" s="140" t="s">
        <v>53</v>
      </c>
      <c r="P119" s="141">
        <f>O119*H119</f>
        <v>0</v>
      </c>
      <c r="Q119" s="141">
        <v>0</v>
      </c>
      <c r="R119" s="141">
        <f>Q119*H119</f>
        <v>0</v>
      </c>
      <c r="S119" s="141">
        <v>0</v>
      </c>
      <c r="T119" s="142">
        <f>S119*H119</f>
        <v>0</v>
      </c>
      <c r="AR119" s="143" t="s">
        <v>183</v>
      </c>
      <c r="AT119" s="143" t="s">
        <v>180</v>
      </c>
      <c r="AU119" s="143" t="s">
        <v>89</v>
      </c>
      <c r="AY119" s="16" t="s">
        <v>177</v>
      </c>
      <c r="BE119" s="144">
        <f>IF(N119="základní",J119,0)</f>
        <v>0</v>
      </c>
      <c r="BF119" s="144">
        <f>IF(N119="snížená",J119,0)</f>
        <v>0</v>
      </c>
      <c r="BG119" s="144">
        <f>IF(N119="zákl. přenesená",J119,0)</f>
        <v>0</v>
      </c>
      <c r="BH119" s="144">
        <f>IF(N119="sníž. přenesená",J119,0)</f>
        <v>0</v>
      </c>
      <c r="BI119" s="144">
        <f>IF(N119="nulová",J119,0)</f>
        <v>0</v>
      </c>
      <c r="BJ119" s="16" t="s">
        <v>183</v>
      </c>
      <c r="BK119" s="144">
        <f>ROUND(I119*H119,2)</f>
        <v>0</v>
      </c>
      <c r="BL119" s="16" t="s">
        <v>183</v>
      </c>
      <c r="BM119" s="143" t="s">
        <v>223</v>
      </c>
    </row>
    <row r="120" spans="2:65" s="1" customFormat="1" ht="39">
      <c r="B120" s="32"/>
      <c r="D120" s="145" t="s">
        <v>185</v>
      </c>
      <c r="F120" s="146" t="s">
        <v>224</v>
      </c>
      <c r="I120" s="147"/>
      <c r="L120" s="32"/>
      <c r="M120" s="148"/>
      <c r="T120" s="53"/>
      <c r="AT120" s="16" t="s">
        <v>185</v>
      </c>
      <c r="AU120" s="16" t="s">
        <v>89</v>
      </c>
    </row>
    <row r="121" spans="2:65" s="1" customFormat="1" ht="39">
      <c r="B121" s="32"/>
      <c r="D121" s="145" t="s">
        <v>187</v>
      </c>
      <c r="F121" s="149" t="s">
        <v>225</v>
      </c>
      <c r="I121" s="147"/>
      <c r="L121" s="32"/>
      <c r="M121" s="148"/>
      <c r="T121" s="53"/>
      <c r="AT121" s="16" t="s">
        <v>187</v>
      </c>
      <c r="AU121" s="16" t="s">
        <v>89</v>
      </c>
    </row>
    <row r="122" spans="2:65" s="13" customFormat="1" ht="33.75">
      <c r="B122" s="156"/>
      <c r="D122" s="145" t="s">
        <v>189</v>
      </c>
      <c r="E122" s="157" t="s">
        <v>39</v>
      </c>
      <c r="F122" s="158" t="s">
        <v>226</v>
      </c>
      <c r="H122" s="159">
        <v>2282</v>
      </c>
      <c r="I122" s="160"/>
      <c r="L122" s="156"/>
      <c r="M122" s="161"/>
      <c r="T122" s="162"/>
      <c r="AT122" s="157" t="s">
        <v>189</v>
      </c>
      <c r="AU122" s="157" t="s">
        <v>89</v>
      </c>
      <c r="AV122" s="13" t="s">
        <v>89</v>
      </c>
      <c r="AW122" s="13" t="s">
        <v>41</v>
      </c>
      <c r="AX122" s="13" t="s">
        <v>80</v>
      </c>
      <c r="AY122" s="157" t="s">
        <v>177</v>
      </c>
    </row>
    <row r="123" spans="2:65" s="14" customFormat="1">
      <c r="B123" s="163"/>
      <c r="D123" s="145" t="s">
        <v>189</v>
      </c>
      <c r="E123" s="164" t="s">
        <v>39</v>
      </c>
      <c r="F123" s="165" t="s">
        <v>192</v>
      </c>
      <c r="H123" s="166">
        <v>2282</v>
      </c>
      <c r="I123" s="167"/>
      <c r="L123" s="163"/>
      <c r="M123" s="168"/>
      <c r="T123" s="169"/>
      <c r="AT123" s="164" t="s">
        <v>189</v>
      </c>
      <c r="AU123" s="164" t="s">
        <v>89</v>
      </c>
      <c r="AV123" s="14" t="s">
        <v>183</v>
      </c>
      <c r="AW123" s="14" t="s">
        <v>41</v>
      </c>
      <c r="AX123" s="14" t="s">
        <v>87</v>
      </c>
      <c r="AY123" s="164" t="s">
        <v>177</v>
      </c>
    </row>
    <row r="124" spans="2:65" s="1" customFormat="1" ht="37.9" customHeight="1">
      <c r="B124" s="32"/>
      <c r="C124" s="132" t="s">
        <v>227</v>
      </c>
      <c r="D124" s="132" t="s">
        <v>180</v>
      </c>
      <c r="E124" s="133" t="s">
        <v>228</v>
      </c>
      <c r="F124" s="134" t="s">
        <v>229</v>
      </c>
      <c r="G124" s="135" t="s">
        <v>120</v>
      </c>
      <c r="H124" s="136">
        <v>100</v>
      </c>
      <c r="I124" s="137"/>
      <c r="J124" s="138">
        <f>ROUND(I124*H124,2)</f>
        <v>0</v>
      </c>
      <c r="K124" s="134" t="s">
        <v>182</v>
      </c>
      <c r="L124" s="32"/>
      <c r="M124" s="139" t="s">
        <v>39</v>
      </c>
      <c r="N124" s="140" t="s">
        <v>53</v>
      </c>
      <c r="P124" s="141">
        <f>O124*H124</f>
        <v>0</v>
      </c>
      <c r="Q124" s="141">
        <v>0</v>
      </c>
      <c r="R124" s="141">
        <f>Q124*H124</f>
        <v>0</v>
      </c>
      <c r="S124" s="141">
        <v>0</v>
      </c>
      <c r="T124" s="142">
        <f>S124*H124</f>
        <v>0</v>
      </c>
      <c r="AR124" s="143" t="s">
        <v>183</v>
      </c>
      <c r="AT124" s="143" t="s">
        <v>180</v>
      </c>
      <c r="AU124" s="143" t="s">
        <v>89</v>
      </c>
      <c r="AY124" s="16" t="s">
        <v>177</v>
      </c>
      <c r="BE124" s="144">
        <f>IF(N124="základní",J124,0)</f>
        <v>0</v>
      </c>
      <c r="BF124" s="144">
        <f>IF(N124="snížená",J124,0)</f>
        <v>0</v>
      </c>
      <c r="BG124" s="144">
        <f>IF(N124="zákl. přenesená",J124,0)</f>
        <v>0</v>
      </c>
      <c r="BH124" s="144">
        <f>IF(N124="sníž. přenesená",J124,0)</f>
        <v>0</v>
      </c>
      <c r="BI124" s="144">
        <f>IF(N124="nulová",J124,0)</f>
        <v>0</v>
      </c>
      <c r="BJ124" s="16" t="s">
        <v>183</v>
      </c>
      <c r="BK124" s="144">
        <f>ROUND(I124*H124,2)</f>
        <v>0</v>
      </c>
      <c r="BL124" s="16" t="s">
        <v>183</v>
      </c>
      <c r="BM124" s="143" t="s">
        <v>230</v>
      </c>
    </row>
    <row r="125" spans="2:65" s="1" customFormat="1" ht="107.25">
      <c r="B125" s="32"/>
      <c r="D125" s="145" t="s">
        <v>185</v>
      </c>
      <c r="F125" s="146" t="s">
        <v>231</v>
      </c>
      <c r="I125" s="147"/>
      <c r="L125" s="32"/>
      <c r="M125" s="148"/>
      <c r="T125" s="53"/>
      <c r="AT125" s="16" t="s">
        <v>185</v>
      </c>
      <c r="AU125" s="16" t="s">
        <v>89</v>
      </c>
    </row>
    <row r="126" spans="2:65" s="1" customFormat="1" ht="97.5">
      <c r="B126" s="32"/>
      <c r="D126" s="145" t="s">
        <v>187</v>
      </c>
      <c r="F126" s="149" t="s">
        <v>232</v>
      </c>
      <c r="I126" s="147"/>
      <c r="L126" s="32"/>
      <c r="M126" s="148"/>
      <c r="T126" s="53"/>
      <c r="AT126" s="16" t="s">
        <v>187</v>
      </c>
      <c r="AU126" s="16" t="s">
        <v>89</v>
      </c>
    </row>
    <row r="127" spans="2:65" s="13" customFormat="1">
      <c r="B127" s="156"/>
      <c r="D127" s="145" t="s">
        <v>189</v>
      </c>
      <c r="E127" s="157" t="s">
        <v>39</v>
      </c>
      <c r="F127" s="158" t="s">
        <v>233</v>
      </c>
      <c r="H127" s="159">
        <v>100</v>
      </c>
      <c r="I127" s="160"/>
      <c r="L127" s="156"/>
      <c r="M127" s="161"/>
      <c r="T127" s="162"/>
      <c r="AT127" s="157" t="s">
        <v>189</v>
      </c>
      <c r="AU127" s="157" t="s">
        <v>89</v>
      </c>
      <c r="AV127" s="13" t="s">
        <v>89</v>
      </c>
      <c r="AW127" s="13" t="s">
        <v>41</v>
      </c>
      <c r="AX127" s="13" t="s">
        <v>80</v>
      </c>
      <c r="AY127" s="157" t="s">
        <v>177</v>
      </c>
    </row>
    <row r="128" spans="2:65" s="14" customFormat="1">
      <c r="B128" s="163"/>
      <c r="D128" s="145" t="s">
        <v>189</v>
      </c>
      <c r="E128" s="164" t="s">
        <v>134</v>
      </c>
      <c r="F128" s="165" t="s">
        <v>192</v>
      </c>
      <c r="H128" s="166">
        <v>100</v>
      </c>
      <c r="I128" s="167"/>
      <c r="L128" s="163"/>
      <c r="M128" s="168"/>
      <c r="T128" s="169"/>
      <c r="AT128" s="164" t="s">
        <v>189</v>
      </c>
      <c r="AU128" s="164" t="s">
        <v>89</v>
      </c>
      <c r="AV128" s="14" t="s">
        <v>183</v>
      </c>
      <c r="AW128" s="14" t="s">
        <v>41</v>
      </c>
      <c r="AX128" s="14" t="s">
        <v>87</v>
      </c>
      <c r="AY128" s="164" t="s">
        <v>177</v>
      </c>
    </row>
    <row r="129" spans="2:65" s="1" customFormat="1" ht="24.2" customHeight="1">
      <c r="B129" s="32"/>
      <c r="C129" s="132" t="s">
        <v>234</v>
      </c>
      <c r="D129" s="132" t="s">
        <v>180</v>
      </c>
      <c r="E129" s="133" t="s">
        <v>235</v>
      </c>
      <c r="F129" s="134" t="s">
        <v>236</v>
      </c>
      <c r="G129" s="135" t="s">
        <v>120</v>
      </c>
      <c r="H129" s="136">
        <v>100</v>
      </c>
      <c r="I129" s="137"/>
      <c r="J129" s="138">
        <f>ROUND(I129*H129,2)</f>
        <v>0</v>
      </c>
      <c r="K129" s="134" t="s">
        <v>182</v>
      </c>
      <c r="L129" s="32"/>
      <c r="M129" s="139" t="s">
        <v>39</v>
      </c>
      <c r="N129" s="140" t="s">
        <v>53</v>
      </c>
      <c r="P129" s="141">
        <f>O129*H129</f>
        <v>0</v>
      </c>
      <c r="Q129" s="141">
        <v>0</v>
      </c>
      <c r="R129" s="141">
        <f>Q129*H129</f>
        <v>0</v>
      </c>
      <c r="S129" s="141">
        <v>0</v>
      </c>
      <c r="T129" s="142">
        <f>S129*H129</f>
        <v>0</v>
      </c>
      <c r="AR129" s="143" t="s">
        <v>183</v>
      </c>
      <c r="AT129" s="143" t="s">
        <v>180</v>
      </c>
      <c r="AU129" s="143" t="s">
        <v>89</v>
      </c>
      <c r="AY129" s="16" t="s">
        <v>177</v>
      </c>
      <c r="BE129" s="144">
        <f>IF(N129="základní",J129,0)</f>
        <v>0</v>
      </c>
      <c r="BF129" s="144">
        <f>IF(N129="snížená",J129,0)</f>
        <v>0</v>
      </c>
      <c r="BG129" s="144">
        <f>IF(N129="zákl. přenesená",J129,0)</f>
        <v>0</v>
      </c>
      <c r="BH129" s="144">
        <f>IF(N129="sníž. přenesená",J129,0)</f>
        <v>0</v>
      </c>
      <c r="BI129" s="144">
        <f>IF(N129="nulová",J129,0)</f>
        <v>0</v>
      </c>
      <c r="BJ129" s="16" t="s">
        <v>183</v>
      </c>
      <c r="BK129" s="144">
        <f>ROUND(I129*H129,2)</f>
        <v>0</v>
      </c>
      <c r="BL129" s="16" t="s">
        <v>183</v>
      </c>
      <c r="BM129" s="143" t="s">
        <v>237</v>
      </c>
    </row>
    <row r="130" spans="2:65" s="1" customFormat="1" ht="68.25">
      <c r="B130" s="32"/>
      <c r="D130" s="145" t="s">
        <v>185</v>
      </c>
      <c r="F130" s="146" t="s">
        <v>238</v>
      </c>
      <c r="I130" s="147"/>
      <c r="L130" s="32"/>
      <c r="M130" s="148"/>
      <c r="T130" s="53"/>
      <c r="AT130" s="16" t="s">
        <v>185</v>
      </c>
      <c r="AU130" s="16" t="s">
        <v>89</v>
      </c>
    </row>
    <row r="131" spans="2:65" s="1" customFormat="1" ht="68.25">
      <c r="B131" s="32"/>
      <c r="D131" s="145" t="s">
        <v>187</v>
      </c>
      <c r="F131" s="149" t="s">
        <v>239</v>
      </c>
      <c r="I131" s="147"/>
      <c r="L131" s="32"/>
      <c r="M131" s="148"/>
      <c r="T131" s="53"/>
      <c r="AT131" s="16" t="s">
        <v>187</v>
      </c>
      <c r="AU131" s="16" t="s">
        <v>89</v>
      </c>
    </row>
    <row r="132" spans="2:65" s="13" customFormat="1">
      <c r="B132" s="156"/>
      <c r="D132" s="145" t="s">
        <v>189</v>
      </c>
      <c r="E132" s="157" t="s">
        <v>39</v>
      </c>
      <c r="F132" s="158" t="s">
        <v>134</v>
      </c>
      <c r="H132" s="159">
        <v>100</v>
      </c>
      <c r="I132" s="160"/>
      <c r="L132" s="156"/>
      <c r="M132" s="161"/>
      <c r="T132" s="162"/>
      <c r="AT132" s="157" t="s">
        <v>189</v>
      </c>
      <c r="AU132" s="157" t="s">
        <v>89</v>
      </c>
      <c r="AV132" s="13" t="s">
        <v>89</v>
      </c>
      <c r="AW132" s="13" t="s">
        <v>41</v>
      </c>
      <c r="AX132" s="13" t="s">
        <v>80</v>
      </c>
      <c r="AY132" s="157" t="s">
        <v>177</v>
      </c>
    </row>
    <row r="133" spans="2:65" s="14" customFormat="1">
      <c r="B133" s="163"/>
      <c r="D133" s="145" t="s">
        <v>189</v>
      </c>
      <c r="E133" s="164" t="s">
        <v>39</v>
      </c>
      <c r="F133" s="165" t="s">
        <v>192</v>
      </c>
      <c r="H133" s="166">
        <v>100</v>
      </c>
      <c r="I133" s="167"/>
      <c r="L133" s="163"/>
      <c r="M133" s="168"/>
      <c r="T133" s="169"/>
      <c r="AT133" s="164" t="s">
        <v>189</v>
      </c>
      <c r="AU133" s="164" t="s">
        <v>89</v>
      </c>
      <c r="AV133" s="14" t="s">
        <v>183</v>
      </c>
      <c r="AW133" s="14" t="s">
        <v>41</v>
      </c>
      <c r="AX133" s="14" t="s">
        <v>87</v>
      </c>
      <c r="AY133" s="164" t="s">
        <v>177</v>
      </c>
    </row>
    <row r="134" spans="2:65" s="1" customFormat="1" ht="16.5" customHeight="1">
      <c r="B134" s="32"/>
      <c r="C134" s="132" t="s">
        <v>240</v>
      </c>
      <c r="D134" s="132" t="s">
        <v>180</v>
      </c>
      <c r="E134" s="133" t="s">
        <v>241</v>
      </c>
      <c r="F134" s="134" t="s">
        <v>242</v>
      </c>
      <c r="G134" s="135" t="s">
        <v>120</v>
      </c>
      <c r="H134" s="136">
        <v>100</v>
      </c>
      <c r="I134" s="137"/>
      <c r="J134" s="138">
        <f>ROUND(I134*H134,2)</f>
        <v>0</v>
      </c>
      <c r="K134" s="134" t="s">
        <v>182</v>
      </c>
      <c r="L134" s="32"/>
      <c r="M134" s="139" t="s">
        <v>39</v>
      </c>
      <c r="N134" s="140" t="s">
        <v>53</v>
      </c>
      <c r="P134" s="141">
        <f>O134*H134</f>
        <v>0</v>
      </c>
      <c r="Q134" s="141">
        <v>0</v>
      </c>
      <c r="R134" s="141">
        <f>Q134*H134</f>
        <v>0</v>
      </c>
      <c r="S134" s="141">
        <v>0</v>
      </c>
      <c r="T134" s="142">
        <f>S134*H134</f>
        <v>0</v>
      </c>
      <c r="AR134" s="143" t="s">
        <v>183</v>
      </c>
      <c r="AT134" s="143" t="s">
        <v>180</v>
      </c>
      <c r="AU134" s="143" t="s">
        <v>89</v>
      </c>
      <c r="AY134" s="16" t="s">
        <v>177</v>
      </c>
      <c r="BE134" s="144">
        <f>IF(N134="základní",J134,0)</f>
        <v>0</v>
      </c>
      <c r="BF134" s="144">
        <f>IF(N134="snížená",J134,0)</f>
        <v>0</v>
      </c>
      <c r="BG134" s="144">
        <f>IF(N134="zákl. přenesená",J134,0)</f>
        <v>0</v>
      </c>
      <c r="BH134" s="144">
        <f>IF(N134="sníž. přenesená",J134,0)</f>
        <v>0</v>
      </c>
      <c r="BI134" s="144">
        <f>IF(N134="nulová",J134,0)</f>
        <v>0</v>
      </c>
      <c r="BJ134" s="16" t="s">
        <v>183</v>
      </c>
      <c r="BK134" s="144">
        <f>ROUND(I134*H134,2)</f>
        <v>0</v>
      </c>
      <c r="BL134" s="16" t="s">
        <v>183</v>
      </c>
      <c r="BM134" s="143" t="s">
        <v>243</v>
      </c>
    </row>
    <row r="135" spans="2:65" s="1" customFormat="1" ht="29.25">
      <c r="B135" s="32"/>
      <c r="D135" s="145" t="s">
        <v>185</v>
      </c>
      <c r="F135" s="146" t="s">
        <v>244</v>
      </c>
      <c r="I135" s="147"/>
      <c r="L135" s="32"/>
      <c r="M135" s="148"/>
      <c r="T135" s="53"/>
      <c r="AT135" s="16" t="s">
        <v>185</v>
      </c>
      <c r="AU135" s="16" t="s">
        <v>89</v>
      </c>
    </row>
    <row r="136" spans="2:65" s="1" customFormat="1" ht="29.25">
      <c r="B136" s="32"/>
      <c r="D136" s="145" t="s">
        <v>187</v>
      </c>
      <c r="F136" s="149" t="s">
        <v>245</v>
      </c>
      <c r="I136" s="147"/>
      <c r="L136" s="32"/>
      <c r="M136" s="148"/>
      <c r="T136" s="53"/>
      <c r="AT136" s="16" t="s">
        <v>187</v>
      </c>
      <c r="AU136" s="16" t="s">
        <v>89</v>
      </c>
    </row>
    <row r="137" spans="2:65" s="13" customFormat="1">
      <c r="B137" s="156"/>
      <c r="D137" s="145" t="s">
        <v>189</v>
      </c>
      <c r="E137" s="157" t="s">
        <v>39</v>
      </c>
      <c r="F137" s="158" t="s">
        <v>134</v>
      </c>
      <c r="H137" s="159">
        <v>100</v>
      </c>
      <c r="I137" s="160"/>
      <c r="L137" s="156"/>
      <c r="M137" s="161"/>
      <c r="T137" s="162"/>
      <c r="AT137" s="157" t="s">
        <v>189</v>
      </c>
      <c r="AU137" s="157" t="s">
        <v>89</v>
      </c>
      <c r="AV137" s="13" t="s">
        <v>89</v>
      </c>
      <c r="AW137" s="13" t="s">
        <v>41</v>
      </c>
      <c r="AX137" s="13" t="s">
        <v>80</v>
      </c>
      <c r="AY137" s="157" t="s">
        <v>177</v>
      </c>
    </row>
    <row r="138" spans="2:65" s="14" customFormat="1">
      <c r="B138" s="163"/>
      <c r="D138" s="145" t="s">
        <v>189</v>
      </c>
      <c r="E138" s="164" t="s">
        <v>39</v>
      </c>
      <c r="F138" s="165" t="s">
        <v>192</v>
      </c>
      <c r="H138" s="166">
        <v>100</v>
      </c>
      <c r="I138" s="167"/>
      <c r="L138" s="163"/>
      <c r="M138" s="168"/>
      <c r="T138" s="169"/>
      <c r="AT138" s="164" t="s">
        <v>189</v>
      </c>
      <c r="AU138" s="164" t="s">
        <v>89</v>
      </c>
      <c r="AV138" s="14" t="s">
        <v>183</v>
      </c>
      <c r="AW138" s="14" t="s">
        <v>41</v>
      </c>
      <c r="AX138" s="14" t="s">
        <v>87</v>
      </c>
      <c r="AY138" s="164" t="s">
        <v>177</v>
      </c>
    </row>
    <row r="139" spans="2:65" s="1" customFormat="1" ht="24.2" customHeight="1">
      <c r="B139" s="32"/>
      <c r="C139" s="132" t="s">
        <v>149</v>
      </c>
      <c r="D139" s="132" t="s">
        <v>180</v>
      </c>
      <c r="E139" s="133" t="s">
        <v>246</v>
      </c>
      <c r="F139" s="134" t="s">
        <v>247</v>
      </c>
      <c r="G139" s="135" t="s">
        <v>132</v>
      </c>
      <c r="H139" s="136">
        <v>3.43</v>
      </c>
      <c r="I139" s="137"/>
      <c r="J139" s="138">
        <f>ROUND(I139*H139,2)</f>
        <v>0</v>
      </c>
      <c r="K139" s="134" t="s">
        <v>182</v>
      </c>
      <c r="L139" s="32"/>
      <c r="M139" s="139" t="s">
        <v>39</v>
      </c>
      <c r="N139" s="140" t="s">
        <v>53</v>
      </c>
      <c r="P139" s="141">
        <f>O139*H139</f>
        <v>0</v>
      </c>
      <c r="Q139" s="141">
        <v>0</v>
      </c>
      <c r="R139" s="141">
        <f>Q139*H139</f>
        <v>0</v>
      </c>
      <c r="S139" s="141">
        <v>0</v>
      </c>
      <c r="T139" s="142">
        <f>S139*H139</f>
        <v>0</v>
      </c>
      <c r="AR139" s="143" t="s">
        <v>183</v>
      </c>
      <c r="AT139" s="143" t="s">
        <v>180</v>
      </c>
      <c r="AU139" s="143" t="s">
        <v>89</v>
      </c>
      <c r="AY139" s="16" t="s">
        <v>177</v>
      </c>
      <c r="BE139" s="144">
        <f>IF(N139="základní",J139,0)</f>
        <v>0</v>
      </c>
      <c r="BF139" s="144">
        <f>IF(N139="snížená",J139,0)</f>
        <v>0</v>
      </c>
      <c r="BG139" s="144">
        <f>IF(N139="zákl. přenesená",J139,0)</f>
        <v>0</v>
      </c>
      <c r="BH139" s="144">
        <f>IF(N139="sníž. přenesená",J139,0)</f>
        <v>0</v>
      </c>
      <c r="BI139" s="144">
        <f>IF(N139="nulová",J139,0)</f>
        <v>0</v>
      </c>
      <c r="BJ139" s="16" t="s">
        <v>183</v>
      </c>
      <c r="BK139" s="144">
        <f>ROUND(I139*H139,2)</f>
        <v>0</v>
      </c>
      <c r="BL139" s="16" t="s">
        <v>183</v>
      </c>
      <c r="BM139" s="143" t="s">
        <v>248</v>
      </c>
    </row>
    <row r="140" spans="2:65" s="1" customFormat="1" ht="78">
      <c r="B140" s="32"/>
      <c r="D140" s="145" t="s">
        <v>185</v>
      </c>
      <c r="F140" s="146" t="s">
        <v>249</v>
      </c>
      <c r="I140" s="147"/>
      <c r="L140" s="32"/>
      <c r="M140" s="148"/>
      <c r="T140" s="53"/>
      <c r="AT140" s="16" t="s">
        <v>185</v>
      </c>
      <c r="AU140" s="16" t="s">
        <v>89</v>
      </c>
    </row>
    <row r="141" spans="2:65" s="1" customFormat="1" ht="78">
      <c r="B141" s="32"/>
      <c r="D141" s="145" t="s">
        <v>187</v>
      </c>
      <c r="F141" s="149" t="s">
        <v>250</v>
      </c>
      <c r="I141" s="147"/>
      <c r="L141" s="32"/>
      <c r="M141" s="148"/>
      <c r="T141" s="53"/>
      <c r="AT141" s="16" t="s">
        <v>187</v>
      </c>
      <c r="AU141" s="16" t="s">
        <v>89</v>
      </c>
    </row>
    <row r="142" spans="2:65" s="13" customFormat="1">
      <c r="B142" s="156"/>
      <c r="D142" s="145" t="s">
        <v>189</v>
      </c>
      <c r="E142" s="157" t="s">
        <v>39</v>
      </c>
      <c r="F142" s="158" t="s">
        <v>251</v>
      </c>
      <c r="H142" s="159">
        <v>3.43</v>
      </c>
      <c r="I142" s="160"/>
      <c r="L142" s="156"/>
      <c r="M142" s="161"/>
      <c r="T142" s="162"/>
      <c r="AT142" s="157" t="s">
        <v>189</v>
      </c>
      <c r="AU142" s="157" t="s">
        <v>89</v>
      </c>
      <c r="AV142" s="13" t="s">
        <v>89</v>
      </c>
      <c r="AW142" s="13" t="s">
        <v>41</v>
      </c>
      <c r="AX142" s="13" t="s">
        <v>80</v>
      </c>
      <c r="AY142" s="157" t="s">
        <v>177</v>
      </c>
    </row>
    <row r="143" spans="2:65" s="14" customFormat="1">
      <c r="B143" s="163"/>
      <c r="D143" s="145" t="s">
        <v>189</v>
      </c>
      <c r="E143" s="164" t="s">
        <v>39</v>
      </c>
      <c r="F143" s="165" t="s">
        <v>192</v>
      </c>
      <c r="H143" s="166">
        <v>3.43</v>
      </c>
      <c r="I143" s="167"/>
      <c r="L143" s="163"/>
      <c r="M143" s="168"/>
      <c r="T143" s="169"/>
      <c r="AT143" s="164" t="s">
        <v>189</v>
      </c>
      <c r="AU143" s="164" t="s">
        <v>89</v>
      </c>
      <c r="AV143" s="14" t="s">
        <v>183</v>
      </c>
      <c r="AW143" s="14" t="s">
        <v>41</v>
      </c>
      <c r="AX143" s="14" t="s">
        <v>87</v>
      </c>
      <c r="AY143" s="164" t="s">
        <v>177</v>
      </c>
    </row>
    <row r="144" spans="2:65" s="1" customFormat="1" ht="24.2" customHeight="1">
      <c r="B144" s="32"/>
      <c r="C144" s="132" t="s">
        <v>252</v>
      </c>
      <c r="D144" s="132" t="s">
        <v>180</v>
      </c>
      <c r="E144" s="133" t="s">
        <v>253</v>
      </c>
      <c r="F144" s="134" t="s">
        <v>254</v>
      </c>
      <c r="G144" s="135" t="s">
        <v>132</v>
      </c>
      <c r="H144" s="136">
        <v>3.43</v>
      </c>
      <c r="I144" s="137"/>
      <c r="J144" s="138">
        <f>ROUND(I144*H144,2)</f>
        <v>0</v>
      </c>
      <c r="K144" s="134" t="s">
        <v>182</v>
      </c>
      <c r="L144" s="32"/>
      <c r="M144" s="139" t="s">
        <v>39</v>
      </c>
      <c r="N144" s="140" t="s">
        <v>53</v>
      </c>
      <c r="P144" s="141">
        <f>O144*H144</f>
        <v>0</v>
      </c>
      <c r="Q144" s="141">
        <v>0</v>
      </c>
      <c r="R144" s="141">
        <f>Q144*H144</f>
        <v>0</v>
      </c>
      <c r="S144" s="141">
        <v>0</v>
      </c>
      <c r="T144" s="142">
        <f>S144*H144</f>
        <v>0</v>
      </c>
      <c r="AR144" s="143" t="s">
        <v>183</v>
      </c>
      <c r="AT144" s="143" t="s">
        <v>180</v>
      </c>
      <c r="AU144" s="143" t="s">
        <v>89</v>
      </c>
      <c r="AY144" s="16" t="s">
        <v>177</v>
      </c>
      <c r="BE144" s="144">
        <f>IF(N144="základní",J144,0)</f>
        <v>0</v>
      </c>
      <c r="BF144" s="144">
        <f>IF(N144="snížená",J144,0)</f>
        <v>0</v>
      </c>
      <c r="BG144" s="144">
        <f>IF(N144="zákl. přenesená",J144,0)</f>
        <v>0</v>
      </c>
      <c r="BH144" s="144">
        <f>IF(N144="sníž. přenesená",J144,0)</f>
        <v>0</v>
      </c>
      <c r="BI144" s="144">
        <f>IF(N144="nulová",J144,0)</f>
        <v>0</v>
      </c>
      <c r="BJ144" s="16" t="s">
        <v>183</v>
      </c>
      <c r="BK144" s="144">
        <f>ROUND(I144*H144,2)</f>
        <v>0</v>
      </c>
      <c r="BL144" s="16" t="s">
        <v>183</v>
      </c>
      <c r="BM144" s="143" t="s">
        <v>255</v>
      </c>
    </row>
    <row r="145" spans="2:65" s="1" customFormat="1" ht="39">
      <c r="B145" s="32"/>
      <c r="D145" s="145" t="s">
        <v>185</v>
      </c>
      <c r="F145" s="146" t="s">
        <v>256</v>
      </c>
      <c r="I145" s="147"/>
      <c r="L145" s="32"/>
      <c r="M145" s="148"/>
      <c r="T145" s="53"/>
      <c r="AT145" s="16" t="s">
        <v>185</v>
      </c>
      <c r="AU145" s="16" t="s">
        <v>89</v>
      </c>
    </row>
    <row r="146" spans="2:65" s="1" customFormat="1" ht="29.25">
      <c r="B146" s="32"/>
      <c r="D146" s="145" t="s">
        <v>187</v>
      </c>
      <c r="F146" s="149" t="s">
        <v>257</v>
      </c>
      <c r="I146" s="147"/>
      <c r="L146" s="32"/>
      <c r="M146" s="148"/>
      <c r="T146" s="53"/>
      <c r="AT146" s="16" t="s">
        <v>187</v>
      </c>
      <c r="AU146" s="16" t="s">
        <v>89</v>
      </c>
    </row>
    <row r="147" spans="2:65" s="13" customFormat="1">
      <c r="B147" s="156"/>
      <c r="D147" s="145" t="s">
        <v>189</v>
      </c>
      <c r="E147" s="157" t="s">
        <v>39</v>
      </c>
      <c r="F147" s="158" t="s">
        <v>251</v>
      </c>
      <c r="H147" s="159">
        <v>3.43</v>
      </c>
      <c r="I147" s="160"/>
      <c r="L147" s="156"/>
      <c r="M147" s="161"/>
      <c r="T147" s="162"/>
      <c r="AT147" s="157" t="s">
        <v>189</v>
      </c>
      <c r="AU147" s="157" t="s">
        <v>89</v>
      </c>
      <c r="AV147" s="13" t="s">
        <v>89</v>
      </c>
      <c r="AW147" s="13" t="s">
        <v>41</v>
      </c>
      <c r="AX147" s="13" t="s">
        <v>80</v>
      </c>
      <c r="AY147" s="157" t="s">
        <v>177</v>
      </c>
    </row>
    <row r="148" spans="2:65" s="14" customFormat="1">
      <c r="B148" s="163"/>
      <c r="D148" s="145" t="s">
        <v>189</v>
      </c>
      <c r="E148" s="164" t="s">
        <v>39</v>
      </c>
      <c r="F148" s="165" t="s">
        <v>192</v>
      </c>
      <c r="H148" s="166">
        <v>3.43</v>
      </c>
      <c r="I148" s="167"/>
      <c r="L148" s="163"/>
      <c r="M148" s="168"/>
      <c r="T148" s="169"/>
      <c r="AT148" s="164" t="s">
        <v>189</v>
      </c>
      <c r="AU148" s="164" t="s">
        <v>89</v>
      </c>
      <c r="AV148" s="14" t="s">
        <v>183</v>
      </c>
      <c r="AW148" s="14" t="s">
        <v>41</v>
      </c>
      <c r="AX148" s="14" t="s">
        <v>87</v>
      </c>
      <c r="AY148" s="164" t="s">
        <v>177</v>
      </c>
    </row>
    <row r="149" spans="2:65" s="1" customFormat="1" ht="16.5" customHeight="1">
      <c r="B149" s="32"/>
      <c r="C149" s="132" t="s">
        <v>258</v>
      </c>
      <c r="D149" s="132" t="s">
        <v>180</v>
      </c>
      <c r="E149" s="133" t="s">
        <v>259</v>
      </c>
      <c r="F149" s="134" t="s">
        <v>260</v>
      </c>
      <c r="G149" s="135" t="s">
        <v>132</v>
      </c>
      <c r="H149" s="136">
        <v>3.43</v>
      </c>
      <c r="I149" s="137"/>
      <c r="J149" s="138">
        <f>ROUND(I149*H149,2)</f>
        <v>0</v>
      </c>
      <c r="K149" s="134" t="s">
        <v>182</v>
      </c>
      <c r="L149" s="32"/>
      <c r="M149" s="139" t="s">
        <v>39</v>
      </c>
      <c r="N149" s="140" t="s">
        <v>53</v>
      </c>
      <c r="P149" s="141">
        <f>O149*H149</f>
        <v>0</v>
      </c>
      <c r="Q149" s="141">
        <v>0</v>
      </c>
      <c r="R149" s="141">
        <f>Q149*H149</f>
        <v>0</v>
      </c>
      <c r="S149" s="141">
        <v>0</v>
      </c>
      <c r="T149" s="142">
        <f>S149*H149</f>
        <v>0</v>
      </c>
      <c r="AR149" s="143" t="s">
        <v>183</v>
      </c>
      <c r="AT149" s="143" t="s">
        <v>180</v>
      </c>
      <c r="AU149" s="143" t="s">
        <v>89</v>
      </c>
      <c r="AY149" s="16" t="s">
        <v>177</v>
      </c>
      <c r="BE149" s="144">
        <f>IF(N149="základní",J149,0)</f>
        <v>0</v>
      </c>
      <c r="BF149" s="144">
        <f>IF(N149="snížená",J149,0)</f>
        <v>0</v>
      </c>
      <c r="BG149" s="144">
        <f>IF(N149="zákl. přenesená",J149,0)</f>
        <v>0</v>
      </c>
      <c r="BH149" s="144">
        <f>IF(N149="sníž. přenesená",J149,0)</f>
        <v>0</v>
      </c>
      <c r="BI149" s="144">
        <f>IF(N149="nulová",J149,0)</f>
        <v>0</v>
      </c>
      <c r="BJ149" s="16" t="s">
        <v>183</v>
      </c>
      <c r="BK149" s="144">
        <f>ROUND(I149*H149,2)</f>
        <v>0</v>
      </c>
      <c r="BL149" s="16" t="s">
        <v>183</v>
      </c>
      <c r="BM149" s="143" t="s">
        <v>261</v>
      </c>
    </row>
    <row r="150" spans="2:65" s="1" customFormat="1" ht="29.25">
      <c r="B150" s="32"/>
      <c r="D150" s="145" t="s">
        <v>185</v>
      </c>
      <c r="F150" s="146" t="s">
        <v>262</v>
      </c>
      <c r="I150" s="147"/>
      <c r="L150" s="32"/>
      <c r="M150" s="148"/>
      <c r="T150" s="53"/>
      <c r="AT150" s="16" t="s">
        <v>185</v>
      </c>
      <c r="AU150" s="16" t="s">
        <v>89</v>
      </c>
    </row>
    <row r="151" spans="2:65" s="1" customFormat="1" ht="29.25">
      <c r="B151" s="32"/>
      <c r="D151" s="145" t="s">
        <v>187</v>
      </c>
      <c r="F151" s="149" t="s">
        <v>257</v>
      </c>
      <c r="I151" s="147"/>
      <c r="L151" s="32"/>
      <c r="M151" s="148"/>
      <c r="T151" s="53"/>
      <c r="AT151" s="16" t="s">
        <v>187</v>
      </c>
      <c r="AU151" s="16" t="s">
        <v>89</v>
      </c>
    </row>
    <row r="152" spans="2:65" s="13" customFormat="1">
      <c r="B152" s="156"/>
      <c r="D152" s="145" t="s">
        <v>189</v>
      </c>
      <c r="E152" s="157" t="s">
        <v>39</v>
      </c>
      <c r="F152" s="158" t="s">
        <v>263</v>
      </c>
      <c r="H152" s="159">
        <v>3.43</v>
      </c>
      <c r="I152" s="160"/>
      <c r="L152" s="156"/>
      <c r="M152" s="161"/>
      <c r="T152" s="162"/>
      <c r="AT152" s="157" t="s">
        <v>189</v>
      </c>
      <c r="AU152" s="157" t="s">
        <v>89</v>
      </c>
      <c r="AV152" s="13" t="s">
        <v>89</v>
      </c>
      <c r="AW152" s="13" t="s">
        <v>41</v>
      </c>
      <c r="AX152" s="13" t="s">
        <v>80</v>
      </c>
      <c r="AY152" s="157" t="s">
        <v>177</v>
      </c>
    </row>
    <row r="153" spans="2:65" s="14" customFormat="1">
      <c r="B153" s="163"/>
      <c r="D153" s="145" t="s">
        <v>189</v>
      </c>
      <c r="E153" s="164" t="s">
        <v>39</v>
      </c>
      <c r="F153" s="165" t="s">
        <v>192</v>
      </c>
      <c r="H153" s="166">
        <v>3.43</v>
      </c>
      <c r="I153" s="167"/>
      <c r="L153" s="163"/>
      <c r="M153" s="168"/>
      <c r="T153" s="169"/>
      <c r="AT153" s="164" t="s">
        <v>189</v>
      </c>
      <c r="AU153" s="164" t="s">
        <v>89</v>
      </c>
      <c r="AV153" s="14" t="s">
        <v>183</v>
      </c>
      <c r="AW153" s="14" t="s">
        <v>41</v>
      </c>
      <c r="AX153" s="14" t="s">
        <v>87</v>
      </c>
      <c r="AY153" s="164" t="s">
        <v>177</v>
      </c>
    </row>
    <row r="154" spans="2:65" s="1" customFormat="1" ht="16.5" customHeight="1">
      <c r="B154" s="32"/>
      <c r="C154" s="132" t="s">
        <v>141</v>
      </c>
      <c r="D154" s="132" t="s">
        <v>180</v>
      </c>
      <c r="E154" s="133" t="s">
        <v>264</v>
      </c>
      <c r="F154" s="134" t="s">
        <v>265</v>
      </c>
      <c r="G154" s="135" t="s">
        <v>120</v>
      </c>
      <c r="H154" s="136">
        <v>1084</v>
      </c>
      <c r="I154" s="137"/>
      <c r="J154" s="138">
        <f>ROUND(I154*H154,2)</f>
        <v>0</v>
      </c>
      <c r="K154" s="134" t="s">
        <v>182</v>
      </c>
      <c r="L154" s="32"/>
      <c r="M154" s="139" t="s">
        <v>39</v>
      </c>
      <c r="N154" s="140" t="s">
        <v>53</v>
      </c>
      <c r="P154" s="141">
        <f>O154*H154</f>
        <v>0</v>
      </c>
      <c r="Q154" s="141">
        <v>0</v>
      </c>
      <c r="R154" s="141">
        <f>Q154*H154</f>
        <v>0</v>
      </c>
      <c r="S154" s="141">
        <v>0</v>
      </c>
      <c r="T154" s="142">
        <f>S154*H154</f>
        <v>0</v>
      </c>
      <c r="AR154" s="143" t="s">
        <v>183</v>
      </c>
      <c r="AT154" s="143" t="s">
        <v>180</v>
      </c>
      <c r="AU154" s="143" t="s">
        <v>89</v>
      </c>
      <c r="AY154" s="16" t="s">
        <v>177</v>
      </c>
      <c r="BE154" s="144">
        <f>IF(N154="základní",J154,0)</f>
        <v>0</v>
      </c>
      <c r="BF154" s="144">
        <f>IF(N154="snížená",J154,0)</f>
        <v>0</v>
      </c>
      <c r="BG154" s="144">
        <f>IF(N154="zákl. přenesená",J154,0)</f>
        <v>0</v>
      </c>
      <c r="BH154" s="144">
        <f>IF(N154="sníž. přenesená",J154,0)</f>
        <v>0</v>
      </c>
      <c r="BI154" s="144">
        <f>IF(N154="nulová",J154,0)</f>
        <v>0</v>
      </c>
      <c r="BJ154" s="16" t="s">
        <v>183</v>
      </c>
      <c r="BK154" s="144">
        <f>ROUND(I154*H154,2)</f>
        <v>0</v>
      </c>
      <c r="BL154" s="16" t="s">
        <v>183</v>
      </c>
      <c r="BM154" s="143" t="s">
        <v>266</v>
      </c>
    </row>
    <row r="155" spans="2:65" s="1" customFormat="1" ht="29.25">
      <c r="B155" s="32"/>
      <c r="D155" s="145" t="s">
        <v>185</v>
      </c>
      <c r="F155" s="146" t="s">
        <v>267</v>
      </c>
      <c r="I155" s="147"/>
      <c r="L155" s="32"/>
      <c r="M155" s="148"/>
      <c r="T155" s="53"/>
      <c r="AT155" s="16" t="s">
        <v>185</v>
      </c>
      <c r="AU155" s="16" t="s">
        <v>89</v>
      </c>
    </row>
    <row r="156" spans="2:65" s="1" customFormat="1" ht="39">
      <c r="B156" s="32"/>
      <c r="D156" s="145" t="s">
        <v>187</v>
      </c>
      <c r="F156" s="149" t="s">
        <v>268</v>
      </c>
      <c r="I156" s="147"/>
      <c r="L156" s="32"/>
      <c r="M156" s="148"/>
      <c r="T156" s="53"/>
      <c r="AT156" s="16" t="s">
        <v>187</v>
      </c>
      <c r="AU156" s="16" t="s">
        <v>89</v>
      </c>
    </row>
    <row r="157" spans="2:65" s="13" customFormat="1">
      <c r="B157" s="156"/>
      <c r="D157" s="145" t="s">
        <v>189</v>
      </c>
      <c r="E157" s="157" t="s">
        <v>39</v>
      </c>
      <c r="F157" s="158" t="s">
        <v>269</v>
      </c>
      <c r="H157" s="159">
        <v>1084</v>
      </c>
      <c r="I157" s="160"/>
      <c r="L157" s="156"/>
      <c r="M157" s="161"/>
      <c r="T157" s="162"/>
      <c r="AT157" s="157" t="s">
        <v>189</v>
      </c>
      <c r="AU157" s="157" t="s">
        <v>89</v>
      </c>
      <c r="AV157" s="13" t="s">
        <v>89</v>
      </c>
      <c r="AW157" s="13" t="s">
        <v>41</v>
      </c>
      <c r="AX157" s="13" t="s">
        <v>80</v>
      </c>
      <c r="AY157" s="157" t="s">
        <v>177</v>
      </c>
    </row>
    <row r="158" spans="2:65" s="14" customFormat="1">
      <c r="B158" s="163"/>
      <c r="D158" s="145" t="s">
        <v>189</v>
      </c>
      <c r="E158" s="164" t="s">
        <v>39</v>
      </c>
      <c r="F158" s="165" t="s">
        <v>192</v>
      </c>
      <c r="H158" s="166">
        <v>1084</v>
      </c>
      <c r="I158" s="167"/>
      <c r="L158" s="163"/>
      <c r="M158" s="168"/>
      <c r="T158" s="169"/>
      <c r="AT158" s="164" t="s">
        <v>189</v>
      </c>
      <c r="AU158" s="164" t="s">
        <v>89</v>
      </c>
      <c r="AV158" s="14" t="s">
        <v>183</v>
      </c>
      <c r="AW158" s="14" t="s">
        <v>41</v>
      </c>
      <c r="AX158" s="14" t="s">
        <v>87</v>
      </c>
      <c r="AY158" s="164" t="s">
        <v>177</v>
      </c>
    </row>
    <row r="159" spans="2:65" s="1" customFormat="1" ht="16.5" customHeight="1">
      <c r="B159" s="32"/>
      <c r="C159" s="132" t="s">
        <v>270</v>
      </c>
      <c r="D159" s="132" t="s">
        <v>180</v>
      </c>
      <c r="E159" s="133" t="s">
        <v>271</v>
      </c>
      <c r="F159" s="134" t="s">
        <v>119</v>
      </c>
      <c r="G159" s="135" t="s">
        <v>120</v>
      </c>
      <c r="H159" s="136">
        <v>1107</v>
      </c>
      <c r="I159" s="137"/>
      <c r="J159" s="138">
        <f>ROUND(I159*H159,2)</f>
        <v>0</v>
      </c>
      <c r="K159" s="134" t="s">
        <v>182</v>
      </c>
      <c r="L159" s="32"/>
      <c r="M159" s="139" t="s">
        <v>39</v>
      </c>
      <c r="N159" s="140" t="s">
        <v>53</v>
      </c>
      <c r="P159" s="141">
        <f>O159*H159</f>
        <v>0</v>
      </c>
      <c r="Q159" s="141">
        <v>0</v>
      </c>
      <c r="R159" s="141">
        <f>Q159*H159</f>
        <v>0</v>
      </c>
      <c r="S159" s="141">
        <v>0</v>
      </c>
      <c r="T159" s="142">
        <f>S159*H159</f>
        <v>0</v>
      </c>
      <c r="AR159" s="143" t="s">
        <v>183</v>
      </c>
      <c r="AT159" s="143" t="s">
        <v>180</v>
      </c>
      <c r="AU159" s="143" t="s">
        <v>89</v>
      </c>
      <c r="AY159" s="16" t="s">
        <v>177</v>
      </c>
      <c r="BE159" s="144">
        <f>IF(N159="základní",J159,0)</f>
        <v>0</v>
      </c>
      <c r="BF159" s="144">
        <f>IF(N159="snížená",J159,0)</f>
        <v>0</v>
      </c>
      <c r="BG159" s="144">
        <f>IF(N159="zákl. přenesená",J159,0)</f>
        <v>0</v>
      </c>
      <c r="BH159" s="144">
        <f>IF(N159="sníž. přenesená",J159,0)</f>
        <v>0</v>
      </c>
      <c r="BI159" s="144">
        <f>IF(N159="nulová",J159,0)</f>
        <v>0</v>
      </c>
      <c r="BJ159" s="16" t="s">
        <v>183</v>
      </c>
      <c r="BK159" s="144">
        <f>ROUND(I159*H159,2)</f>
        <v>0</v>
      </c>
      <c r="BL159" s="16" t="s">
        <v>183</v>
      </c>
      <c r="BM159" s="143" t="s">
        <v>272</v>
      </c>
    </row>
    <row r="160" spans="2:65" s="1" customFormat="1" ht="39">
      <c r="B160" s="32"/>
      <c r="D160" s="145" t="s">
        <v>185</v>
      </c>
      <c r="F160" s="146" t="s">
        <v>273</v>
      </c>
      <c r="I160" s="147"/>
      <c r="L160" s="32"/>
      <c r="M160" s="148"/>
      <c r="T160" s="53"/>
      <c r="AT160" s="16" t="s">
        <v>185</v>
      </c>
      <c r="AU160" s="16" t="s">
        <v>89</v>
      </c>
    </row>
    <row r="161" spans="2:65" s="1" customFormat="1" ht="39">
      <c r="B161" s="32"/>
      <c r="D161" s="145" t="s">
        <v>187</v>
      </c>
      <c r="F161" s="149" t="s">
        <v>274</v>
      </c>
      <c r="I161" s="147"/>
      <c r="L161" s="32"/>
      <c r="M161" s="148"/>
      <c r="T161" s="53"/>
      <c r="AT161" s="16" t="s">
        <v>187</v>
      </c>
      <c r="AU161" s="16" t="s">
        <v>89</v>
      </c>
    </row>
    <row r="162" spans="2:65" s="12" customFormat="1" ht="22.5">
      <c r="B162" s="150"/>
      <c r="D162" s="145" t="s">
        <v>189</v>
      </c>
      <c r="E162" s="151" t="s">
        <v>39</v>
      </c>
      <c r="F162" s="152" t="s">
        <v>275</v>
      </c>
      <c r="H162" s="151" t="s">
        <v>39</v>
      </c>
      <c r="I162" s="153"/>
      <c r="L162" s="150"/>
      <c r="M162" s="154"/>
      <c r="T162" s="155"/>
      <c r="AT162" s="151" t="s">
        <v>189</v>
      </c>
      <c r="AU162" s="151" t="s">
        <v>89</v>
      </c>
      <c r="AV162" s="12" t="s">
        <v>87</v>
      </c>
      <c r="AW162" s="12" t="s">
        <v>41</v>
      </c>
      <c r="AX162" s="12" t="s">
        <v>80</v>
      </c>
      <c r="AY162" s="151" t="s">
        <v>177</v>
      </c>
    </row>
    <row r="163" spans="2:65" s="13" customFormat="1">
      <c r="B163" s="156"/>
      <c r="D163" s="145" t="s">
        <v>189</v>
      </c>
      <c r="E163" s="157" t="s">
        <v>39</v>
      </c>
      <c r="F163" s="158" t="s">
        <v>276</v>
      </c>
      <c r="H163" s="159">
        <v>1077</v>
      </c>
      <c r="I163" s="160"/>
      <c r="L163" s="156"/>
      <c r="M163" s="161"/>
      <c r="T163" s="162"/>
      <c r="AT163" s="157" t="s">
        <v>189</v>
      </c>
      <c r="AU163" s="157" t="s">
        <v>89</v>
      </c>
      <c r="AV163" s="13" t="s">
        <v>89</v>
      </c>
      <c r="AW163" s="13" t="s">
        <v>41</v>
      </c>
      <c r="AX163" s="13" t="s">
        <v>80</v>
      </c>
      <c r="AY163" s="157" t="s">
        <v>177</v>
      </c>
    </row>
    <row r="164" spans="2:65" s="13" customFormat="1" ht="22.5">
      <c r="B164" s="156"/>
      <c r="D164" s="145" t="s">
        <v>189</v>
      </c>
      <c r="E164" s="157" t="s">
        <v>39</v>
      </c>
      <c r="F164" s="158" t="s">
        <v>277</v>
      </c>
      <c r="H164" s="159">
        <v>30</v>
      </c>
      <c r="I164" s="160"/>
      <c r="L164" s="156"/>
      <c r="M164" s="161"/>
      <c r="T164" s="162"/>
      <c r="AT164" s="157" t="s">
        <v>189</v>
      </c>
      <c r="AU164" s="157" t="s">
        <v>89</v>
      </c>
      <c r="AV164" s="13" t="s">
        <v>89</v>
      </c>
      <c r="AW164" s="13" t="s">
        <v>41</v>
      </c>
      <c r="AX164" s="13" t="s">
        <v>80</v>
      </c>
      <c r="AY164" s="157" t="s">
        <v>177</v>
      </c>
    </row>
    <row r="165" spans="2:65" s="14" customFormat="1">
      <c r="B165" s="163"/>
      <c r="D165" s="145" t="s">
        <v>189</v>
      </c>
      <c r="E165" s="164" t="s">
        <v>118</v>
      </c>
      <c r="F165" s="165" t="s">
        <v>192</v>
      </c>
      <c r="H165" s="166">
        <v>1107</v>
      </c>
      <c r="I165" s="167"/>
      <c r="L165" s="163"/>
      <c r="M165" s="168"/>
      <c r="T165" s="169"/>
      <c r="AT165" s="164" t="s">
        <v>189</v>
      </c>
      <c r="AU165" s="164" t="s">
        <v>89</v>
      </c>
      <c r="AV165" s="14" t="s">
        <v>183</v>
      </c>
      <c r="AW165" s="14" t="s">
        <v>41</v>
      </c>
      <c r="AX165" s="14" t="s">
        <v>87</v>
      </c>
      <c r="AY165" s="164" t="s">
        <v>177</v>
      </c>
    </row>
    <row r="166" spans="2:65" s="1" customFormat="1" ht="24.2" customHeight="1">
      <c r="B166" s="32"/>
      <c r="C166" s="132" t="s">
        <v>8</v>
      </c>
      <c r="D166" s="132" t="s">
        <v>180</v>
      </c>
      <c r="E166" s="133" t="s">
        <v>278</v>
      </c>
      <c r="F166" s="134" t="s">
        <v>279</v>
      </c>
      <c r="G166" s="135" t="s">
        <v>120</v>
      </c>
      <c r="H166" s="136">
        <v>4</v>
      </c>
      <c r="I166" s="137"/>
      <c r="J166" s="138">
        <f>ROUND(I166*H166,2)</f>
        <v>0</v>
      </c>
      <c r="K166" s="134" t="s">
        <v>182</v>
      </c>
      <c r="L166" s="32"/>
      <c r="M166" s="139" t="s">
        <v>39</v>
      </c>
      <c r="N166" s="140" t="s">
        <v>53</v>
      </c>
      <c r="P166" s="141">
        <f>O166*H166</f>
        <v>0</v>
      </c>
      <c r="Q166" s="141">
        <v>0</v>
      </c>
      <c r="R166" s="141">
        <f>Q166*H166</f>
        <v>0</v>
      </c>
      <c r="S166" s="141">
        <v>0</v>
      </c>
      <c r="T166" s="142">
        <f>S166*H166</f>
        <v>0</v>
      </c>
      <c r="AR166" s="143" t="s">
        <v>183</v>
      </c>
      <c r="AT166" s="143" t="s">
        <v>180</v>
      </c>
      <c r="AU166" s="143" t="s">
        <v>89</v>
      </c>
      <c r="AY166" s="16" t="s">
        <v>177</v>
      </c>
      <c r="BE166" s="144">
        <f>IF(N166="základní",J166,0)</f>
        <v>0</v>
      </c>
      <c r="BF166" s="144">
        <f>IF(N166="snížená",J166,0)</f>
        <v>0</v>
      </c>
      <c r="BG166" s="144">
        <f>IF(N166="zákl. přenesená",J166,0)</f>
        <v>0</v>
      </c>
      <c r="BH166" s="144">
        <f>IF(N166="sníž. přenesená",J166,0)</f>
        <v>0</v>
      </c>
      <c r="BI166" s="144">
        <f>IF(N166="nulová",J166,0)</f>
        <v>0</v>
      </c>
      <c r="BJ166" s="16" t="s">
        <v>183</v>
      </c>
      <c r="BK166" s="144">
        <f>ROUND(I166*H166,2)</f>
        <v>0</v>
      </c>
      <c r="BL166" s="16" t="s">
        <v>183</v>
      </c>
      <c r="BM166" s="143" t="s">
        <v>280</v>
      </c>
    </row>
    <row r="167" spans="2:65" s="1" customFormat="1" ht="29.25">
      <c r="B167" s="32"/>
      <c r="D167" s="145" t="s">
        <v>185</v>
      </c>
      <c r="F167" s="146" t="s">
        <v>281</v>
      </c>
      <c r="I167" s="147"/>
      <c r="L167" s="32"/>
      <c r="M167" s="148"/>
      <c r="T167" s="53"/>
      <c r="AT167" s="16" t="s">
        <v>185</v>
      </c>
      <c r="AU167" s="16" t="s">
        <v>89</v>
      </c>
    </row>
    <row r="168" spans="2:65" s="1" customFormat="1" ht="29.25">
      <c r="B168" s="32"/>
      <c r="D168" s="145" t="s">
        <v>187</v>
      </c>
      <c r="F168" s="149" t="s">
        <v>282</v>
      </c>
      <c r="I168" s="147"/>
      <c r="L168" s="32"/>
      <c r="M168" s="148"/>
      <c r="T168" s="53"/>
      <c r="AT168" s="16" t="s">
        <v>187</v>
      </c>
      <c r="AU168" s="16" t="s">
        <v>89</v>
      </c>
    </row>
    <row r="169" spans="2:65" s="13" customFormat="1">
      <c r="B169" s="156"/>
      <c r="D169" s="145" t="s">
        <v>189</v>
      </c>
      <c r="E169" s="157" t="s">
        <v>39</v>
      </c>
      <c r="F169" s="158" t="s">
        <v>283</v>
      </c>
      <c r="H169" s="159">
        <v>4</v>
      </c>
      <c r="I169" s="160"/>
      <c r="L169" s="156"/>
      <c r="M169" s="161"/>
      <c r="T169" s="162"/>
      <c r="AT169" s="157" t="s">
        <v>189</v>
      </c>
      <c r="AU169" s="157" t="s">
        <v>89</v>
      </c>
      <c r="AV169" s="13" t="s">
        <v>89</v>
      </c>
      <c r="AW169" s="13" t="s">
        <v>41</v>
      </c>
      <c r="AX169" s="13" t="s">
        <v>80</v>
      </c>
      <c r="AY169" s="157" t="s">
        <v>177</v>
      </c>
    </row>
    <row r="170" spans="2:65" s="14" customFormat="1">
      <c r="B170" s="163"/>
      <c r="D170" s="145" t="s">
        <v>189</v>
      </c>
      <c r="E170" s="164" t="s">
        <v>39</v>
      </c>
      <c r="F170" s="165" t="s">
        <v>192</v>
      </c>
      <c r="H170" s="166">
        <v>4</v>
      </c>
      <c r="I170" s="167"/>
      <c r="L170" s="163"/>
      <c r="M170" s="168"/>
      <c r="T170" s="169"/>
      <c r="AT170" s="164" t="s">
        <v>189</v>
      </c>
      <c r="AU170" s="164" t="s">
        <v>89</v>
      </c>
      <c r="AV170" s="14" t="s">
        <v>183</v>
      </c>
      <c r="AW170" s="14" t="s">
        <v>41</v>
      </c>
      <c r="AX170" s="14" t="s">
        <v>87</v>
      </c>
      <c r="AY170" s="164" t="s">
        <v>177</v>
      </c>
    </row>
    <row r="171" spans="2:65" s="1" customFormat="1" ht="24.2" customHeight="1">
      <c r="B171" s="32"/>
      <c r="C171" s="132" t="s">
        <v>284</v>
      </c>
      <c r="D171" s="132" t="s">
        <v>180</v>
      </c>
      <c r="E171" s="133" t="s">
        <v>285</v>
      </c>
      <c r="F171" s="134" t="s">
        <v>286</v>
      </c>
      <c r="G171" s="135" t="s">
        <v>120</v>
      </c>
      <c r="H171" s="136">
        <v>5</v>
      </c>
      <c r="I171" s="137"/>
      <c r="J171" s="138">
        <f>ROUND(I171*H171,2)</f>
        <v>0</v>
      </c>
      <c r="K171" s="134" t="s">
        <v>182</v>
      </c>
      <c r="L171" s="32"/>
      <c r="M171" s="139" t="s">
        <v>39</v>
      </c>
      <c r="N171" s="140" t="s">
        <v>53</v>
      </c>
      <c r="P171" s="141">
        <f>O171*H171</f>
        <v>0</v>
      </c>
      <c r="Q171" s="141">
        <v>0</v>
      </c>
      <c r="R171" s="141">
        <f>Q171*H171</f>
        <v>0</v>
      </c>
      <c r="S171" s="141">
        <v>0</v>
      </c>
      <c r="T171" s="142">
        <f>S171*H171</f>
        <v>0</v>
      </c>
      <c r="AR171" s="143" t="s">
        <v>183</v>
      </c>
      <c r="AT171" s="143" t="s">
        <v>180</v>
      </c>
      <c r="AU171" s="143" t="s">
        <v>89</v>
      </c>
      <c r="AY171" s="16" t="s">
        <v>177</v>
      </c>
      <c r="BE171" s="144">
        <f>IF(N171="základní",J171,0)</f>
        <v>0</v>
      </c>
      <c r="BF171" s="144">
        <f>IF(N171="snížená",J171,0)</f>
        <v>0</v>
      </c>
      <c r="BG171" s="144">
        <f>IF(N171="zákl. přenesená",J171,0)</f>
        <v>0</v>
      </c>
      <c r="BH171" s="144">
        <f>IF(N171="sníž. přenesená",J171,0)</f>
        <v>0</v>
      </c>
      <c r="BI171" s="144">
        <f>IF(N171="nulová",J171,0)</f>
        <v>0</v>
      </c>
      <c r="BJ171" s="16" t="s">
        <v>183</v>
      </c>
      <c r="BK171" s="144">
        <f>ROUND(I171*H171,2)</f>
        <v>0</v>
      </c>
      <c r="BL171" s="16" t="s">
        <v>183</v>
      </c>
      <c r="BM171" s="143" t="s">
        <v>287</v>
      </c>
    </row>
    <row r="172" spans="2:65" s="1" customFormat="1" ht="29.25">
      <c r="B172" s="32"/>
      <c r="D172" s="145" t="s">
        <v>185</v>
      </c>
      <c r="F172" s="146" t="s">
        <v>288</v>
      </c>
      <c r="I172" s="147"/>
      <c r="L172" s="32"/>
      <c r="M172" s="148"/>
      <c r="T172" s="53"/>
      <c r="AT172" s="16" t="s">
        <v>185</v>
      </c>
      <c r="AU172" s="16" t="s">
        <v>89</v>
      </c>
    </row>
    <row r="173" spans="2:65" s="1" customFormat="1" ht="29.25">
      <c r="B173" s="32"/>
      <c r="D173" s="145" t="s">
        <v>187</v>
      </c>
      <c r="F173" s="149" t="s">
        <v>282</v>
      </c>
      <c r="I173" s="147"/>
      <c r="L173" s="32"/>
      <c r="M173" s="148"/>
      <c r="T173" s="53"/>
      <c r="AT173" s="16" t="s">
        <v>187</v>
      </c>
      <c r="AU173" s="16" t="s">
        <v>89</v>
      </c>
    </row>
    <row r="174" spans="2:65" s="13" customFormat="1">
      <c r="B174" s="156"/>
      <c r="D174" s="145" t="s">
        <v>189</v>
      </c>
      <c r="E174" s="157" t="s">
        <v>39</v>
      </c>
      <c r="F174" s="158" t="s">
        <v>289</v>
      </c>
      <c r="H174" s="159">
        <v>5</v>
      </c>
      <c r="I174" s="160"/>
      <c r="L174" s="156"/>
      <c r="M174" s="161"/>
      <c r="T174" s="162"/>
      <c r="AT174" s="157" t="s">
        <v>189</v>
      </c>
      <c r="AU174" s="157" t="s">
        <v>89</v>
      </c>
      <c r="AV174" s="13" t="s">
        <v>89</v>
      </c>
      <c r="AW174" s="13" t="s">
        <v>41</v>
      </c>
      <c r="AX174" s="13" t="s">
        <v>80</v>
      </c>
      <c r="AY174" s="157" t="s">
        <v>177</v>
      </c>
    </row>
    <row r="175" spans="2:65" s="14" customFormat="1">
      <c r="B175" s="163"/>
      <c r="D175" s="145" t="s">
        <v>189</v>
      </c>
      <c r="E175" s="164" t="s">
        <v>39</v>
      </c>
      <c r="F175" s="165" t="s">
        <v>192</v>
      </c>
      <c r="H175" s="166">
        <v>5</v>
      </c>
      <c r="I175" s="167"/>
      <c r="L175" s="163"/>
      <c r="M175" s="168"/>
      <c r="T175" s="169"/>
      <c r="AT175" s="164" t="s">
        <v>189</v>
      </c>
      <c r="AU175" s="164" t="s">
        <v>89</v>
      </c>
      <c r="AV175" s="14" t="s">
        <v>183</v>
      </c>
      <c r="AW175" s="14" t="s">
        <v>41</v>
      </c>
      <c r="AX175" s="14" t="s">
        <v>87</v>
      </c>
      <c r="AY175" s="164" t="s">
        <v>177</v>
      </c>
    </row>
    <row r="176" spans="2:65" s="1" customFormat="1" ht="24.2" customHeight="1">
      <c r="B176" s="32"/>
      <c r="C176" s="132" t="s">
        <v>290</v>
      </c>
      <c r="D176" s="132" t="s">
        <v>180</v>
      </c>
      <c r="E176" s="133" t="s">
        <v>291</v>
      </c>
      <c r="F176" s="134" t="s">
        <v>292</v>
      </c>
      <c r="G176" s="135" t="s">
        <v>120</v>
      </c>
      <c r="H176" s="136">
        <v>5</v>
      </c>
      <c r="I176" s="137"/>
      <c r="J176" s="138">
        <f>ROUND(I176*H176,2)</f>
        <v>0</v>
      </c>
      <c r="K176" s="134" t="s">
        <v>182</v>
      </c>
      <c r="L176" s="32"/>
      <c r="M176" s="139" t="s">
        <v>39</v>
      </c>
      <c r="N176" s="140" t="s">
        <v>53</v>
      </c>
      <c r="P176" s="141">
        <f>O176*H176</f>
        <v>0</v>
      </c>
      <c r="Q176" s="141">
        <v>0</v>
      </c>
      <c r="R176" s="141">
        <f>Q176*H176</f>
        <v>0</v>
      </c>
      <c r="S176" s="141">
        <v>0</v>
      </c>
      <c r="T176" s="142">
        <f>S176*H176</f>
        <v>0</v>
      </c>
      <c r="AR176" s="143" t="s">
        <v>183</v>
      </c>
      <c r="AT176" s="143" t="s">
        <v>180</v>
      </c>
      <c r="AU176" s="143" t="s">
        <v>89</v>
      </c>
      <c r="AY176" s="16" t="s">
        <v>177</v>
      </c>
      <c r="BE176" s="144">
        <f>IF(N176="základní",J176,0)</f>
        <v>0</v>
      </c>
      <c r="BF176" s="144">
        <f>IF(N176="snížená",J176,0)</f>
        <v>0</v>
      </c>
      <c r="BG176" s="144">
        <f>IF(N176="zákl. přenesená",J176,0)</f>
        <v>0</v>
      </c>
      <c r="BH176" s="144">
        <f>IF(N176="sníž. přenesená",J176,0)</f>
        <v>0</v>
      </c>
      <c r="BI176" s="144">
        <f>IF(N176="nulová",J176,0)</f>
        <v>0</v>
      </c>
      <c r="BJ176" s="16" t="s">
        <v>183</v>
      </c>
      <c r="BK176" s="144">
        <f>ROUND(I176*H176,2)</f>
        <v>0</v>
      </c>
      <c r="BL176" s="16" t="s">
        <v>183</v>
      </c>
      <c r="BM176" s="143" t="s">
        <v>293</v>
      </c>
    </row>
    <row r="177" spans="2:65" s="1" customFormat="1" ht="29.25">
      <c r="B177" s="32"/>
      <c r="D177" s="145" t="s">
        <v>185</v>
      </c>
      <c r="F177" s="146" t="s">
        <v>294</v>
      </c>
      <c r="I177" s="147"/>
      <c r="L177" s="32"/>
      <c r="M177" s="148"/>
      <c r="T177" s="53"/>
      <c r="AT177" s="16" t="s">
        <v>185</v>
      </c>
      <c r="AU177" s="16" t="s">
        <v>89</v>
      </c>
    </row>
    <row r="178" spans="2:65" s="1" customFormat="1" ht="29.25">
      <c r="B178" s="32"/>
      <c r="D178" s="145" t="s">
        <v>187</v>
      </c>
      <c r="F178" s="149" t="s">
        <v>295</v>
      </c>
      <c r="I178" s="147"/>
      <c r="L178" s="32"/>
      <c r="M178" s="148"/>
      <c r="T178" s="53"/>
      <c r="AT178" s="16" t="s">
        <v>187</v>
      </c>
      <c r="AU178" s="16" t="s">
        <v>89</v>
      </c>
    </row>
    <row r="179" spans="2:65" s="13" customFormat="1">
      <c r="B179" s="156"/>
      <c r="D179" s="145" t="s">
        <v>189</v>
      </c>
      <c r="E179" s="157" t="s">
        <v>39</v>
      </c>
      <c r="F179" s="158" t="s">
        <v>296</v>
      </c>
      <c r="H179" s="159">
        <v>5</v>
      </c>
      <c r="I179" s="160"/>
      <c r="L179" s="156"/>
      <c r="M179" s="161"/>
      <c r="T179" s="162"/>
      <c r="AT179" s="157" t="s">
        <v>189</v>
      </c>
      <c r="AU179" s="157" t="s">
        <v>89</v>
      </c>
      <c r="AV179" s="13" t="s">
        <v>89</v>
      </c>
      <c r="AW179" s="13" t="s">
        <v>41</v>
      </c>
      <c r="AX179" s="13" t="s">
        <v>80</v>
      </c>
      <c r="AY179" s="157" t="s">
        <v>177</v>
      </c>
    </row>
    <row r="180" spans="2:65" s="14" customFormat="1">
      <c r="B180" s="163"/>
      <c r="D180" s="145" t="s">
        <v>189</v>
      </c>
      <c r="E180" s="164" t="s">
        <v>39</v>
      </c>
      <c r="F180" s="165" t="s">
        <v>192</v>
      </c>
      <c r="H180" s="166">
        <v>5</v>
      </c>
      <c r="I180" s="167"/>
      <c r="L180" s="163"/>
      <c r="M180" s="168"/>
      <c r="T180" s="169"/>
      <c r="AT180" s="164" t="s">
        <v>189</v>
      </c>
      <c r="AU180" s="164" t="s">
        <v>89</v>
      </c>
      <c r="AV180" s="14" t="s">
        <v>183</v>
      </c>
      <c r="AW180" s="14" t="s">
        <v>41</v>
      </c>
      <c r="AX180" s="14" t="s">
        <v>87</v>
      </c>
      <c r="AY180" s="164" t="s">
        <v>177</v>
      </c>
    </row>
    <row r="181" spans="2:65" s="1" customFormat="1" ht="21.75" customHeight="1">
      <c r="B181" s="32"/>
      <c r="C181" s="132" t="s">
        <v>297</v>
      </c>
      <c r="D181" s="132" t="s">
        <v>180</v>
      </c>
      <c r="E181" s="133" t="s">
        <v>298</v>
      </c>
      <c r="F181" s="134" t="s">
        <v>299</v>
      </c>
      <c r="G181" s="135" t="s">
        <v>140</v>
      </c>
      <c r="H181" s="136">
        <v>12</v>
      </c>
      <c r="I181" s="137"/>
      <c r="J181" s="138">
        <f>ROUND(I181*H181,2)</f>
        <v>0</v>
      </c>
      <c r="K181" s="134" t="s">
        <v>182</v>
      </c>
      <c r="L181" s="32"/>
      <c r="M181" s="139" t="s">
        <v>39</v>
      </c>
      <c r="N181" s="140" t="s">
        <v>53</v>
      </c>
      <c r="P181" s="141">
        <f>O181*H181</f>
        <v>0</v>
      </c>
      <c r="Q181" s="141">
        <v>0</v>
      </c>
      <c r="R181" s="141">
        <f>Q181*H181</f>
        <v>0</v>
      </c>
      <c r="S181" s="141">
        <v>0</v>
      </c>
      <c r="T181" s="142">
        <f>S181*H181</f>
        <v>0</v>
      </c>
      <c r="AR181" s="143" t="s">
        <v>183</v>
      </c>
      <c r="AT181" s="143" t="s">
        <v>180</v>
      </c>
      <c r="AU181" s="143" t="s">
        <v>89</v>
      </c>
      <c r="AY181" s="16" t="s">
        <v>177</v>
      </c>
      <c r="BE181" s="144">
        <f>IF(N181="základní",J181,0)</f>
        <v>0</v>
      </c>
      <c r="BF181" s="144">
        <f>IF(N181="snížená",J181,0)</f>
        <v>0</v>
      </c>
      <c r="BG181" s="144">
        <f>IF(N181="zákl. přenesená",J181,0)</f>
        <v>0</v>
      </c>
      <c r="BH181" s="144">
        <f>IF(N181="sníž. přenesená",J181,0)</f>
        <v>0</v>
      </c>
      <c r="BI181" s="144">
        <f>IF(N181="nulová",J181,0)</f>
        <v>0</v>
      </c>
      <c r="BJ181" s="16" t="s">
        <v>183</v>
      </c>
      <c r="BK181" s="144">
        <f>ROUND(I181*H181,2)</f>
        <v>0</v>
      </c>
      <c r="BL181" s="16" t="s">
        <v>183</v>
      </c>
      <c r="BM181" s="143" t="s">
        <v>300</v>
      </c>
    </row>
    <row r="182" spans="2:65" s="1" customFormat="1" ht="19.5">
      <c r="B182" s="32"/>
      <c r="D182" s="145" t="s">
        <v>185</v>
      </c>
      <c r="F182" s="146" t="s">
        <v>301</v>
      </c>
      <c r="I182" s="147"/>
      <c r="L182" s="32"/>
      <c r="M182" s="148"/>
      <c r="T182" s="53"/>
      <c r="AT182" s="16" t="s">
        <v>185</v>
      </c>
      <c r="AU182" s="16" t="s">
        <v>89</v>
      </c>
    </row>
    <row r="183" spans="2:65" s="1" customFormat="1" ht="19.5">
      <c r="B183" s="32"/>
      <c r="D183" s="145" t="s">
        <v>187</v>
      </c>
      <c r="F183" s="149" t="s">
        <v>302</v>
      </c>
      <c r="I183" s="147"/>
      <c r="L183" s="32"/>
      <c r="M183" s="148"/>
      <c r="T183" s="53"/>
      <c r="AT183" s="16" t="s">
        <v>187</v>
      </c>
      <c r="AU183" s="16" t="s">
        <v>89</v>
      </c>
    </row>
    <row r="184" spans="2:65" s="13" customFormat="1" ht="22.5">
      <c r="B184" s="156"/>
      <c r="D184" s="145" t="s">
        <v>189</v>
      </c>
      <c r="E184" s="157" t="s">
        <v>39</v>
      </c>
      <c r="F184" s="158" t="s">
        <v>303</v>
      </c>
      <c r="H184" s="159">
        <v>12</v>
      </c>
      <c r="I184" s="160"/>
      <c r="L184" s="156"/>
      <c r="M184" s="161"/>
      <c r="T184" s="162"/>
      <c r="AT184" s="157" t="s">
        <v>189</v>
      </c>
      <c r="AU184" s="157" t="s">
        <v>89</v>
      </c>
      <c r="AV184" s="13" t="s">
        <v>89</v>
      </c>
      <c r="AW184" s="13" t="s">
        <v>41</v>
      </c>
      <c r="AX184" s="13" t="s">
        <v>80</v>
      </c>
      <c r="AY184" s="157" t="s">
        <v>177</v>
      </c>
    </row>
    <row r="185" spans="2:65" s="14" customFormat="1">
      <c r="B185" s="163"/>
      <c r="D185" s="145" t="s">
        <v>189</v>
      </c>
      <c r="E185" s="164" t="s">
        <v>39</v>
      </c>
      <c r="F185" s="165" t="s">
        <v>192</v>
      </c>
      <c r="H185" s="166">
        <v>12</v>
      </c>
      <c r="I185" s="167"/>
      <c r="L185" s="163"/>
      <c r="M185" s="168"/>
      <c r="T185" s="169"/>
      <c r="AT185" s="164" t="s">
        <v>189</v>
      </c>
      <c r="AU185" s="164" t="s">
        <v>89</v>
      </c>
      <c r="AV185" s="14" t="s">
        <v>183</v>
      </c>
      <c r="AW185" s="14" t="s">
        <v>41</v>
      </c>
      <c r="AX185" s="14" t="s">
        <v>87</v>
      </c>
      <c r="AY185" s="164" t="s">
        <v>177</v>
      </c>
    </row>
    <row r="186" spans="2:65" s="1" customFormat="1" ht="24.2" customHeight="1">
      <c r="B186" s="32"/>
      <c r="C186" s="132" t="s">
        <v>304</v>
      </c>
      <c r="D186" s="132" t="s">
        <v>180</v>
      </c>
      <c r="E186" s="133" t="s">
        <v>305</v>
      </c>
      <c r="F186" s="134" t="s">
        <v>306</v>
      </c>
      <c r="G186" s="135" t="s">
        <v>145</v>
      </c>
      <c r="H186" s="136">
        <v>15</v>
      </c>
      <c r="I186" s="137"/>
      <c r="J186" s="138">
        <f>ROUND(I186*H186,2)</f>
        <v>0</v>
      </c>
      <c r="K186" s="134" t="s">
        <v>182</v>
      </c>
      <c r="L186" s="32"/>
      <c r="M186" s="139" t="s">
        <v>39</v>
      </c>
      <c r="N186" s="140" t="s">
        <v>53</v>
      </c>
      <c r="P186" s="141">
        <f>O186*H186</f>
        <v>0</v>
      </c>
      <c r="Q186" s="141">
        <v>0</v>
      </c>
      <c r="R186" s="141">
        <f>Q186*H186</f>
        <v>0</v>
      </c>
      <c r="S186" s="141">
        <v>0</v>
      </c>
      <c r="T186" s="142">
        <f>S186*H186</f>
        <v>0</v>
      </c>
      <c r="AR186" s="143" t="s">
        <v>183</v>
      </c>
      <c r="AT186" s="143" t="s">
        <v>180</v>
      </c>
      <c r="AU186" s="143" t="s">
        <v>89</v>
      </c>
      <c r="AY186" s="16" t="s">
        <v>177</v>
      </c>
      <c r="BE186" s="144">
        <f>IF(N186="základní",J186,0)</f>
        <v>0</v>
      </c>
      <c r="BF186" s="144">
        <f>IF(N186="snížená",J186,0)</f>
        <v>0</v>
      </c>
      <c r="BG186" s="144">
        <f>IF(N186="zákl. přenesená",J186,0)</f>
        <v>0</v>
      </c>
      <c r="BH186" s="144">
        <f>IF(N186="sníž. přenesená",J186,0)</f>
        <v>0</v>
      </c>
      <c r="BI186" s="144">
        <f>IF(N186="nulová",J186,0)</f>
        <v>0</v>
      </c>
      <c r="BJ186" s="16" t="s">
        <v>183</v>
      </c>
      <c r="BK186" s="144">
        <f>ROUND(I186*H186,2)</f>
        <v>0</v>
      </c>
      <c r="BL186" s="16" t="s">
        <v>183</v>
      </c>
      <c r="BM186" s="143" t="s">
        <v>307</v>
      </c>
    </row>
    <row r="187" spans="2:65" s="1" customFormat="1" ht="29.25">
      <c r="B187" s="32"/>
      <c r="D187" s="145" t="s">
        <v>185</v>
      </c>
      <c r="F187" s="146" t="s">
        <v>308</v>
      </c>
      <c r="I187" s="147"/>
      <c r="L187" s="32"/>
      <c r="M187" s="148"/>
      <c r="T187" s="53"/>
      <c r="AT187" s="16" t="s">
        <v>185</v>
      </c>
      <c r="AU187" s="16" t="s">
        <v>89</v>
      </c>
    </row>
    <row r="188" spans="2:65" s="1" customFormat="1" ht="29.25">
      <c r="B188" s="32"/>
      <c r="D188" s="145" t="s">
        <v>187</v>
      </c>
      <c r="F188" s="149" t="s">
        <v>309</v>
      </c>
      <c r="I188" s="147"/>
      <c r="L188" s="32"/>
      <c r="M188" s="148"/>
      <c r="T188" s="53"/>
      <c r="AT188" s="16" t="s">
        <v>187</v>
      </c>
      <c r="AU188" s="16" t="s">
        <v>89</v>
      </c>
    </row>
    <row r="189" spans="2:65" s="12" customFormat="1" ht="22.5">
      <c r="B189" s="150"/>
      <c r="D189" s="145" t="s">
        <v>189</v>
      </c>
      <c r="E189" s="151" t="s">
        <v>39</v>
      </c>
      <c r="F189" s="152" t="s">
        <v>310</v>
      </c>
      <c r="H189" s="151" t="s">
        <v>39</v>
      </c>
      <c r="I189" s="153"/>
      <c r="L189" s="150"/>
      <c r="M189" s="154"/>
      <c r="T189" s="155"/>
      <c r="AT189" s="151" t="s">
        <v>189</v>
      </c>
      <c r="AU189" s="151" t="s">
        <v>89</v>
      </c>
      <c r="AV189" s="12" t="s">
        <v>87</v>
      </c>
      <c r="AW189" s="12" t="s">
        <v>41</v>
      </c>
      <c r="AX189" s="12" t="s">
        <v>80</v>
      </c>
      <c r="AY189" s="151" t="s">
        <v>177</v>
      </c>
    </row>
    <row r="190" spans="2:65" s="13" customFormat="1">
      <c r="B190" s="156"/>
      <c r="D190" s="145" t="s">
        <v>189</v>
      </c>
      <c r="E190" s="157" t="s">
        <v>39</v>
      </c>
      <c r="F190" s="158" t="s">
        <v>311</v>
      </c>
      <c r="H190" s="159">
        <v>15</v>
      </c>
      <c r="I190" s="160"/>
      <c r="L190" s="156"/>
      <c r="M190" s="161"/>
      <c r="T190" s="162"/>
      <c r="AT190" s="157" t="s">
        <v>189</v>
      </c>
      <c r="AU190" s="157" t="s">
        <v>89</v>
      </c>
      <c r="AV190" s="13" t="s">
        <v>89</v>
      </c>
      <c r="AW190" s="13" t="s">
        <v>41</v>
      </c>
      <c r="AX190" s="13" t="s">
        <v>80</v>
      </c>
      <c r="AY190" s="157" t="s">
        <v>177</v>
      </c>
    </row>
    <row r="191" spans="2:65" s="14" customFormat="1">
      <c r="B191" s="163"/>
      <c r="D191" s="145" t="s">
        <v>189</v>
      </c>
      <c r="E191" s="164" t="s">
        <v>39</v>
      </c>
      <c r="F191" s="165" t="s">
        <v>192</v>
      </c>
      <c r="H191" s="166">
        <v>15</v>
      </c>
      <c r="I191" s="167"/>
      <c r="L191" s="163"/>
      <c r="M191" s="168"/>
      <c r="T191" s="169"/>
      <c r="AT191" s="164" t="s">
        <v>189</v>
      </c>
      <c r="AU191" s="164" t="s">
        <v>89</v>
      </c>
      <c r="AV191" s="14" t="s">
        <v>183</v>
      </c>
      <c r="AW191" s="14" t="s">
        <v>41</v>
      </c>
      <c r="AX191" s="14" t="s">
        <v>87</v>
      </c>
      <c r="AY191" s="164" t="s">
        <v>177</v>
      </c>
    </row>
    <row r="192" spans="2:65" s="1" customFormat="1" ht="24.2" customHeight="1">
      <c r="B192" s="32"/>
      <c r="C192" s="132" t="s">
        <v>312</v>
      </c>
      <c r="D192" s="132" t="s">
        <v>180</v>
      </c>
      <c r="E192" s="133" t="s">
        <v>313</v>
      </c>
      <c r="F192" s="134" t="s">
        <v>314</v>
      </c>
      <c r="G192" s="135" t="s">
        <v>140</v>
      </c>
      <c r="H192" s="136">
        <v>12</v>
      </c>
      <c r="I192" s="137"/>
      <c r="J192" s="138">
        <f>ROUND(I192*H192,2)</f>
        <v>0</v>
      </c>
      <c r="K192" s="134" t="s">
        <v>182</v>
      </c>
      <c r="L192" s="32"/>
      <c r="M192" s="139" t="s">
        <v>39</v>
      </c>
      <c r="N192" s="140" t="s">
        <v>53</v>
      </c>
      <c r="P192" s="141">
        <f>O192*H192</f>
        <v>0</v>
      </c>
      <c r="Q192" s="141">
        <v>0</v>
      </c>
      <c r="R192" s="141">
        <f>Q192*H192</f>
        <v>0</v>
      </c>
      <c r="S192" s="141">
        <v>0</v>
      </c>
      <c r="T192" s="142">
        <f>S192*H192</f>
        <v>0</v>
      </c>
      <c r="AR192" s="143" t="s">
        <v>183</v>
      </c>
      <c r="AT192" s="143" t="s">
        <v>180</v>
      </c>
      <c r="AU192" s="143" t="s">
        <v>89</v>
      </c>
      <c r="AY192" s="16" t="s">
        <v>177</v>
      </c>
      <c r="BE192" s="144">
        <f>IF(N192="základní",J192,0)</f>
        <v>0</v>
      </c>
      <c r="BF192" s="144">
        <f>IF(N192="snížená",J192,0)</f>
        <v>0</v>
      </c>
      <c r="BG192" s="144">
        <f>IF(N192="zákl. přenesená",J192,0)</f>
        <v>0</v>
      </c>
      <c r="BH192" s="144">
        <f>IF(N192="sníž. přenesená",J192,0)</f>
        <v>0</v>
      </c>
      <c r="BI192" s="144">
        <f>IF(N192="nulová",J192,0)</f>
        <v>0</v>
      </c>
      <c r="BJ192" s="16" t="s">
        <v>183</v>
      </c>
      <c r="BK192" s="144">
        <f>ROUND(I192*H192,2)</f>
        <v>0</v>
      </c>
      <c r="BL192" s="16" t="s">
        <v>183</v>
      </c>
      <c r="BM192" s="143" t="s">
        <v>315</v>
      </c>
    </row>
    <row r="193" spans="2:65" s="1" customFormat="1" ht="48.75">
      <c r="B193" s="32"/>
      <c r="D193" s="145" t="s">
        <v>185</v>
      </c>
      <c r="F193" s="146" t="s">
        <v>316</v>
      </c>
      <c r="I193" s="147"/>
      <c r="L193" s="32"/>
      <c r="M193" s="148"/>
      <c r="T193" s="53"/>
      <c r="AT193" s="16" t="s">
        <v>185</v>
      </c>
      <c r="AU193" s="16" t="s">
        <v>89</v>
      </c>
    </row>
    <row r="194" spans="2:65" s="1" customFormat="1" ht="48.75">
      <c r="B194" s="32"/>
      <c r="D194" s="145" t="s">
        <v>187</v>
      </c>
      <c r="F194" s="149" t="s">
        <v>317</v>
      </c>
      <c r="I194" s="147"/>
      <c r="L194" s="32"/>
      <c r="M194" s="148"/>
      <c r="T194" s="53"/>
      <c r="AT194" s="16" t="s">
        <v>187</v>
      </c>
      <c r="AU194" s="16" t="s">
        <v>89</v>
      </c>
    </row>
    <row r="195" spans="2:65" s="13" customFormat="1" ht="22.5">
      <c r="B195" s="156"/>
      <c r="D195" s="145" t="s">
        <v>189</v>
      </c>
      <c r="E195" s="157" t="s">
        <v>39</v>
      </c>
      <c r="F195" s="158" t="s">
        <v>318</v>
      </c>
      <c r="H195" s="159">
        <v>12</v>
      </c>
      <c r="I195" s="160"/>
      <c r="L195" s="156"/>
      <c r="M195" s="161"/>
      <c r="T195" s="162"/>
      <c r="AT195" s="157" t="s">
        <v>189</v>
      </c>
      <c r="AU195" s="157" t="s">
        <v>89</v>
      </c>
      <c r="AV195" s="13" t="s">
        <v>89</v>
      </c>
      <c r="AW195" s="13" t="s">
        <v>41</v>
      </c>
      <c r="AX195" s="13" t="s">
        <v>80</v>
      </c>
      <c r="AY195" s="157" t="s">
        <v>177</v>
      </c>
    </row>
    <row r="196" spans="2:65" s="14" customFormat="1">
      <c r="B196" s="163"/>
      <c r="D196" s="145" t="s">
        <v>189</v>
      </c>
      <c r="E196" s="164" t="s">
        <v>39</v>
      </c>
      <c r="F196" s="165" t="s">
        <v>192</v>
      </c>
      <c r="H196" s="166">
        <v>12</v>
      </c>
      <c r="I196" s="167"/>
      <c r="L196" s="163"/>
      <c r="M196" s="168"/>
      <c r="T196" s="169"/>
      <c r="AT196" s="164" t="s">
        <v>189</v>
      </c>
      <c r="AU196" s="164" t="s">
        <v>89</v>
      </c>
      <c r="AV196" s="14" t="s">
        <v>183</v>
      </c>
      <c r="AW196" s="14" t="s">
        <v>41</v>
      </c>
      <c r="AX196" s="14" t="s">
        <v>87</v>
      </c>
      <c r="AY196" s="164" t="s">
        <v>177</v>
      </c>
    </row>
    <row r="197" spans="2:65" s="1" customFormat="1" ht="33" customHeight="1">
      <c r="B197" s="32"/>
      <c r="C197" s="132" t="s">
        <v>7</v>
      </c>
      <c r="D197" s="132" t="s">
        <v>180</v>
      </c>
      <c r="E197" s="133" t="s">
        <v>319</v>
      </c>
      <c r="F197" s="134" t="s">
        <v>144</v>
      </c>
      <c r="G197" s="135" t="s">
        <v>145</v>
      </c>
      <c r="H197" s="136">
        <v>21</v>
      </c>
      <c r="I197" s="137"/>
      <c r="J197" s="138">
        <f>ROUND(I197*H197,2)</f>
        <v>0</v>
      </c>
      <c r="K197" s="134" t="s">
        <v>182</v>
      </c>
      <c r="L197" s="32"/>
      <c r="M197" s="139" t="s">
        <v>39</v>
      </c>
      <c r="N197" s="140" t="s">
        <v>53</v>
      </c>
      <c r="P197" s="141">
        <f>O197*H197</f>
        <v>0</v>
      </c>
      <c r="Q197" s="141">
        <v>0</v>
      </c>
      <c r="R197" s="141">
        <f>Q197*H197</f>
        <v>0</v>
      </c>
      <c r="S197" s="141">
        <v>0</v>
      </c>
      <c r="T197" s="142">
        <f>S197*H197</f>
        <v>0</v>
      </c>
      <c r="AR197" s="143" t="s">
        <v>183</v>
      </c>
      <c r="AT197" s="143" t="s">
        <v>180</v>
      </c>
      <c r="AU197" s="143" t="s">
        <v>89</v>
      </c>
      <c r="AY197" s="16" t="s">
        <v>177</v>
      </c>
      <c r="BE197" s="144">
        <f>IF(N197="základní",J197,0)</f>
        <v>0</v>
      </c>
      <c r="BF197" s="144">
        <f>IF(N197="snížená",J197,0)</f>
        <v>0</v>
      </c>
      <c r="BG197" s="144">
        <f>IF(N197="zákl. přenesená",J197,0)</f>
        <v>0</v>
      </c>
      <c r="BH197" s="144">
        <f>IF(N197="sníž. přenesená",J197,0)</f>
        <v>0</v>
      </c>
      <c r="BI197" s="144">
        <f>IF(N197="nulová",J197,0)</f>
        <v>0</v>
      </c>
      <c r="BJ197" s="16" t="s">
        <v>183</v>
      </c>
      <c r="BK197" s="144">
        <f>ROUND(I197*H197,2)</f>
        <v>0</v>
      </c>
      <c r="BL197" s="16" t="s">
        <v>183</v>
      </c>
      <c r="BM197" s="143" t="s">
        <v>320</v>
      </c>
    </row>
    <row r="198" spans="2:65" s="1" customFormat="1" ht="48.75">
      <c r="B198" s="32"/>
      <c r="D198" s="145" t="s">
        <v>185</v>
      </c>
      <c r="F198" s="146" t="s">
        <v>321</v>
      </c>
      <c r="I198" s="147"/>
      <c r="L198" s="32"/>
      <c r="M198" s="148"/>
      <c r="T198" s="53"/>
      <c r="AT198" s="16" t="s">
        <v>185</v>
      </c>
      <c r="AU198" s="16" t="s">
        <v>89</v>
      </c>
    </row>
    <row r="199" spans="2:65" s="1" customFormat="1" ht="39">
      <c r="B199" s="32"/>
      <c r="D199" s="145" t="s">
        <v>187</v>
      </c>
      <c r="F199" s="149" t="s">
        <v>322</v>
      </c>
      <c r="I199" s="147"/>
      <c r="L199" s="32"/>
      <c r="M199" s="148"/>
      <c r="T199" s="53"/>
      <c r="AT199" s="16" t="s">
        <v>187</v>
      </c>
      <c r="AU199" s="16" t="s">
        <v>89</v>
      </c>
    </row>
    <row r="200" spans="2:65" s="12" customFormat="1">
      <c r="B200" s="150"/>
      <c r="D200" s="145" t="s">
        <v>189</v>
      </c>
      <c r="E200" s="151" t="s">
        <v>39</v>
      </c>
      <c r="F200" s="152" t="s">
        <v>323</v>
      </c>
      <c r="H200" s="151" t="s">
        <v>39</v>
      </c>
      <c r="I200" s="153"/>
      <c r="L200" s="150"/>
      <c r="M200" s="154"/>
      <c r="T200" s="155"/>
      <c r="AT200" s="151" t="s">
        <v>189</v>
      </c>
      <c r="AU200" s="151" t="s">
        <v>89</v>
      </c>
      <c r="AV200" s="12" t="s">
        <v>87</v>
      </c>
      <c r="AW200" s="12" t="s">
        <v>41</v>
      </c>
      <c r="AX200" s="12" t="s">
        <v>80</v>
      </c>
      <c r="AY200" s="151" t="s">
        <v>177</v>
      </c>
    </row>
    <row r="201" spans="2:65" s="13" customFormat="1">
      <c r="B201" s="156"/>
      <c r="D201" s="145" t="s">
        <v>189</v>
      </c>
      <c r="E201" s="157" t="s">
        <v>39</v>
      </c>
      <c r="F201" s="158" t="s">
        <v>324</v>
      </c>
      <c r="H201" s="159">
        <v>21</v>
      </c>
      <c r="I201" s="160"/>
      <c r="L201" s="156"/>
      <c r="M201" s="161"/>
      <c r="T201" s="162"/>
      <c r="AT201" s="157" t="s">
        <v>189</v>
      </c>
      <c r="AU201" s="157" t="s">
        <v>89</v>
      </c>
      <c r="AV201" s="13" t="s">
        <v>89</v>
      </c>
      <c r="AW201" s="13" t="s">
        <v>41</v>
      </c>
      <c r="AX201" s="13" t="s">
        <v>80</v>
      </c>
      <c r="AY201" s="157" t="s">
        <v>177</v>
      </c>
    </row>
    <row r="202" spans="2:65" s="14" customFormat="1">
      <c r="B202" s="163"/>
      <c r="D202" s="145" t="s">
        <v>189</v>
      </c>
      <c r="E202" s="164" t="s">
        <v>143</v>
      </c>
      <c r="F202" s="165" t="s">
        <v>192</v>
      </c>
      <c r="H202" s="166">
        <v>21</v>
      </c>
      <c r="I202" s="167"/>
      <c r="L202" s="163"/>
      <c r="M202" s="168"/>
      <c r="T202" s="169"/>
      <c r="AT202" s="164" t="s">
        <v>189</v>
      </c>
      <c r="AU202" s="164" t="s">
        <v>89</v>
      </c>
      <c r="AV202" s="14" t="s">
        <v>183</v>
      </c>
      <c r="AW202" s="14" t="s">
        <v>41</v>
      </c>
      <c r="AX202" s="14" t="s">
        <v>87</v>
      </c>
      <c r="AY202" s="164" t="s">
        <v>177</v>
      </c>
    </row>
    <row r="203" spans="2:65" s="1" customFormat="1" ht="24.2" customHeight="1">
      <c r="B203" s="32"/>
      <c r="C203" s="132" t="s">
        <v>325</v>
      </c>
      <c r="D203" s="170" t="s">
        <v>180</v>
      </c>
      <c r="E203" s="133" t="s">
        <v>326</v>
      </c>
      <c r="F203" s="134" t="s">
        <v>327</v>
      </c>
      <c r="G203" s="135" t="s">
        <v>140</v>
      </c>
      <c r="H203" s="136">
        <v>13</v>
      </c>
      <c r="I203" s="137"/>
      <c r="J203" s="138">
        <f>ROUND(I203*H203,2)</f>
        <v>0</v>
      </c>
      <c r="K203" s="134" t="s">
        <v>182</v>
      </c>
      <c r="L203" s="32"/>
      <c r="M203" s="139" t="s">
        <v>39</v>
      </c>
      <c r="N203" s="140" t="s">
        <v>53</v>
      </c>
      <c r="P203" s="141">
        <f>O203*H203</f>
        <v>0</v>
      </c>
      <c r="Q203" s="141">
        <v>0</v>
      </c>
      <c r="R203" s="141">
        <f>Q203*H203</f>
        <v>0</v>
      </c>
      <c r="S203" s="141">
        <v>0</v>
      </c>
      <c r="T203" s="142">
        <f>S203*H203</f>
        <v>0</v>
      </c>
      <c r="AR203" s="143" t="s">
        <v>183</v>
      </c>
      <c r="AT203" s="143" t="s">
        <v>180</v>
      </c>
      <c r="AU203" s="143" t="s">
        <v>89</v>
      </c>
      <c r="AY203" s="16" t="s">
        <v>177</v>
      </c>
      <c r="BE203" s="144">
        <f>IF(N203="základní",J203,0)</f>
        <v>0</v>
      </c>
      <c r="BF203" s="144">
        <f>IF(N203="snížená",J203,0)</f>
        <v>0</v>
      </c>
      <c r="BG203" s="144">
        <f>IF(N203="zákl. přenesená",J203,0)</f>
        <v>0</v>
      </c>
      <c r="BH203" s="144">
        <f>IF(N203="sníž. přenesená",J203,0)</f>
        <v>0</v>
      </c>
      <c r="BI203" s="144">
        <f>IF(N203="nulová",J203,0)</f>
        <v>0</v>
      </c>
      <c r="BJ203" s="16" t="s">
        <v>183</v>
      </c>
      <c r="BK203" s="144">
        <f>ROUND(I203*H203,2)</f>
        <v>0</v>
      </c>
      <c r="BL203" s="16" t="s">
        <v>183</v>
      </c>
      <c r="BM203" s="143" t="s">
        <v>328</v>
      </c>
    </row>
    <row r="204" spans="2:65" s="1" customFormat="1" ht="39">
      <c r="B204" s="32"/>
      <c r="D204" s="145" t="s">
        <v>185</v>
      </c>
      <c r="F204" s="146" t="s">
        <v>329</v>
      </c>
      <c r="I204" s="147"/>
      <c r="L204" s="32"/>
      <c r="M204" s="148"/>
      <c r="T204" s="53"/>
      <c r="AT204" s="16" t="s">
        <v>185</v>
      </c>
      <c r="AU204" s="16" t="s">
        <v>89</v>
      </c>
    </row>
    <row r="205" spans="2:65" s="1" customFormat="1" ht="39">
      <c r="B205" s="32"/>
      <c r="D205" s="145" t="s">
        <v>187</v>
      </c>
      <c r="F205" s="149" t="s">
        <v>330</v>
      </c>
      <c r="I205" s="147"/>
      <c r="L205" s="32"/>
      <c r="M205" s="148"/>
      <c r="T205" s="53"/>
      <c r="AT205" s="16" t="s">
        <v>187</v>
      </c>
      <c r="AU205" s="16" t="s">
        <v>89</v>
      </c>
    </row>
    <row r="206" spans="2:65" s="13" customFormat="1" ht="22.5">
      <c r="B206" s="156"/>
      <c r="D206" s="145" t="s">
        <v>189</v>
      </c>
      <c r="E206" s="157" t="s">
        <v>39</v>
      </c>
      <c r="F206" s="158" t="s">
        <v>331</v>
      </c>
      <c r="H206" s="159">
        <v>13</v>
      </c>
      <c r="I206" s="160"/>
      <c r="L206" s="156"/>
      <c r="M206" s="161"/>
      <c r="T206" s="162"/>
      <c r="AT206" s="157" t="s">
        <v>189</v>
      </c>
      <c r="AU206" s="157" t="s">
        <v>89</v>
      </c>
      <c r="AV206" s="13" t="s">
        <v>89</v>
      </c>
      <c r="AW206" s="13" t="s">
        <v>41</v>
      </c>
      <c r="AX206" s="13" t="s">
        <v>80</v>
      </c>
      <c r="AY206" s="157" t="s">
        <v>177</v>
      </c>
    </row>
    <row r="207" spans="2:65" s="14" customFormat="1">
      <c r="B207" s="163"/>
      <c r="D207" s="145" t="s">
        <v>189</v>
      </c>
      <c r="E207" s="164" t="s">
        <v>138</v>
      </c>
      <c r="F207" s="165" t="s">
        <v>192</v>
      </c>
      <c r="H207" s="166">
        <v>13</v>
      </c>
      <c r="I207" s="167"/>
      <c r="L207" s="163"/>
      <c r="M207" s="168"/>
      <c r="T207" s="169"/>
      <c r="AT207" s="164" t="s">
        <v>189</v>
      </c>
      <c r="AU207" s="164" t="s">
        <v>89</v>
      </c>
      <c r="AV207" s="14" t="s">
        <v>183</v>
      </c>
      <c r="AW207" s="14" t="s">
        <v>41</v>
      </c>
      <c r="AX207" s="14" t="s">
        <v>87</v>
      </c>
      <c r="AY207" s="164" t="s">
        <v>177</v>
      </c>
    </row>
    <row r="208" spans="2:65" s="1" customFormat="1" ht="21.75" customHeight="1">
      <c r="B208" s="32"/>
      <c r="C208" s="132" t="s">
        <v>332</v>
      </c>
      <c r="D208" s="170" t="s">
        <v>180</v>
      </c>
      <c r="E208" s="133" t="s">
        <v>333</v>
      </c>
      <c r="F208" s="134" t="s">
        <v>334</v>
      </c>
      <c r="G208" s="135" t="s">
        <v>140</v>
      </c>
      <c r="H208" s="136">
        <v>13</v>
      </c>
      <c r="I208" s="137"/>
      <c r="J208" s="138">
        <f>ROUND(I208*H208,2)</f>
        <v>0</v>
      </c>
      <c r="K208" s="134" t="s">
        <v>182</v>
      </c>
      <c r="L208" s="32"/>
      <c r="M208" s="139" t="s">
        <v>39</v>
      </c>
      <c r="N208" s="140" t="s">
        <v>53</v>
      </c>
      <c r="P208" s="141">
        <f>O208*H208</f>
        <v>0</v>
      </c>
      <c r="Q208" s="141">
        <v>0</v>
      </c>
      <c r="R208" s="141">
        <f>Q208*H208</f>
        <v>0</v>
      </c>
      <c r="S208" s="141">
        <v>0</v>
      </c>
      <c r="T208" s="142">
        <f>S208*H208</f>
        <v>0</v>
      </c>
      <c r="AR208" s="143" t="s">
        <v>183</v>
      </c>
      <c r="AT208" s="143" t="s">
        <v>180</v>
      </c>
      <c r="AU208" s="143" t="s">
        <v>89</v>
      </c>
      <c r="AY208" s="16" t="s">
        <v>177</v>
      </c>
      <c r="BE208" s="144">
        <f>IF(N208="základní",J208,0)</f>
        <v>0</v>
      </c>
      <c r="BF208" s="144">
        <f>IF(N208="snížená",J208,0)</f>
        <v>0</v>
      </c>
      <c r="BG208" s="144">
        <f>IF(N208="zákl. přenesená",J208,0)</f>
        <v>0</v>
      </c>
      <c r="BH208" s="144">
        <f>IF(N208="sníž. přenesená",J208,0)</f>
        <v>0</v>
      </c>
      <c r="BI208" s="144">
        <f>IF(N208="nulová",J208,0)</f>
        <v>0</v>
      </c>
      <c r="BJ208" s="16" t="s">
        <v>183</v>
      </c>
      <c r="BK208" s="144">
        <f>ROUND(I208*H208,2)</f>
        <v>0</v>
      </c>
      <c r="BL208" s="16" t="s">
        <v>183</v>
      </c>
      <c r="BM208" s="143" t="s">
        <v>335</v>
      </c>
    </row>
    <row r="209" spans="2:65" s="1" customFormat="1" ht="39">
      <c r="B209" s="32"/>
      <c r="D209" s="145" t="s">
        <v>185</v>
      </c>
      <c r="F209" s="146" t="s">
        <v>336</v>
      </c>
      <c r="I209" s="147"/>
      <c r="L209" s="32"/>
      <c r="M209" s="148"/>
      <c r="T209" s="53"/>
      <c r="AT209" s="16" t="s">
        <v>185</v>
      </c>
      <c r="AU209" s="16" t="s">
        <v>89</v>
      </c>
    </row>
    <row r="210" spans="2:65" s="1" customFormat="1" ht="39">
      <c r="B210" s="32"/>
      <c r="D210" s="145" t="s">
        <v>187</v>
      </c>
      <c r="F210" s="149" t="s">
        <v>337</v>
      </c>
      <c r="I210" s="147"/>
      <c r="L210" s="32"/>
      <c r="M210" s="148"/>
      <c r="T210" s="53"/>
      <c r="AT210" s="16" t="s">
        <v>187</v>
      </c>
      <c r="AU210" s="16" t="s">
        <v>89</v>
      </c>
    </row>
    <row r="211" spans="2:65" s="13" customFormat="1">
      <c r="B211" s="156"/>
      <c r="D211" s="145" t="s">
        <v>189</v>
      </c>
      <c r="E211" s="157" t="s">
        <v>39</v>
      </c>
      <c r="F211" s="158" t="s">
        <v>138</v>
      </c>
      <c r="H211" s="159">
        <v>13</v>
      </c>
      <c r="I211" s="160"/>
      <c r="L211" s="156"/>
      <c r="M211" s="161"/>
      <c r="T211" s="162"/>
      <c r="AT211" s="157" t="s">
        <v>189</v>
      </c>
      <c r="AU211" s="157" t="s">
        <v>89</v>
      </c>
      <c r="AV211" s="13" t="s">
        <v>89</v>
      </c>
      <c r="AW211" s="13" t="s">
        <v>41</v>
      </c>
      <c r="AX211" s="13" t="s">
        <v>80</v>
      </c>
      <c r="AY211" s="157" t="s">
        <v>177</v>
      </c>
    </row>
    <row r="212" spans="2:65" s="14" customFormat="1">
      <c r="B212" s="163"/>
      <c r="D212" s="145" t="s">
        <v>189</v>
      </c>
      <c r="E212" s="164" t="s">
        <v>39</v>
      </c>
      <c r="F212" s="165" t="s">
        <v>192</v>
      </c>
      <c r="H212" s="166">
        <v>13</v>
      </c>
      <c r="I212" s="167"/>
      <c r="L212" s="163"/>
      <c r="M212" s="168"/>
      <c r="T212" s="169"/>
      <c r="AT212" s="164" t="s">
        <v>189</v>
      </c>
      <c r="AU212" s="164" t="s">
        <v>89</v>
      </c>
      <c r="AV212" s="14" t="s">
        <v>183</v>
      </c>
      <c r="AW212" s="14" t="s">
        <v>41</v>
      </c>
      <c r="AX212" s="14" t="s">
        <v>87</v>
      </c>
      <c r="AY212" s="164" t="s">
        <v>177</v>
      </c>
    </row>
    <row r="213" spans="2:65" s="1" customFormat="1" ht="24.2" customHeight="1">
      <c r="B213" s="32"/>
      <c r="C213" s="132" t="s">
        <v>338</v>
      </c>
      <c r="D213" s="132" t="s">
        <v>180</v>
      </c>
      <c r="E213" s="133" t="s">
        <v>339</v>
      </c>
      <c r="F213" s="134" t="s">
        <v>340</v>
      </c>
      <c r="G213" s="135" t="s">
        <v>116</v>
      </c>
      <c r="H213" s="136">
        <v>1</v>
      </c>
      <c r="I213" s="137"/>
      <c r="J213" s="138">
        <f>ROUND(I213*H213,2)</f>
        <v>0</v>
      </c>
      <c r="K213" s="134" t="s">
        <v>182</v>
      </c>
      <c r="L213" s="32"/>
      <c r="M213" s="139" t="s">
        <v>39</v>
      </c>
      <c r="N213" s="140" t="s">
        <v>53</v>
      </c>
      <c r="P213" s="141">
        <f>O213*H213</f>
        <v>0</v>
      </c>
      <c r="Q213" s="141">
        <v>0</v>
      </c>
      <c r="R213" s="141">
        <f>Q213*H213</f>
        <v>0</v>
      </c>
      <c r="S213" s="141">
        <v>0</v>
      </c>
      <c r="T213" s="142">
        <f>S213*H213</f>
        <v>0</v>
      </c>
      <c r="AR213" s="143" t="s">
        <v>183</v>
      </c>
      <c r="AT213" s="143" t="s">
        <v>180</v>
      </c>
      <c r="AU213" s="143" t="s">
        <v>89</v>
      </c>
      <c r="AY213" s="16" t="s">
        <v>177</v>
      </c>
      <c r="BE213" s="144">
        <f>IF(N213="základní",J213,0)</f>
        <v>0</v>
      </c>
      <c r="BF213" s="144">
        <f>IF(N213="snížená",J213,0)</f>
        <v>0</v>
      </c>
      <c r="BG213" s="144">
        <f>IF(N213="zákl. přenesená",J213,0)</f>
        <v>0</v>
      </c>
      <c r="BH213" s="144">
        <f>IF(N213="sníž. přenesená",J213,0)</f>
        <v>0</v>
      </c>
      <c r="BI213" s="144">
        <f>IF(N213="nulová",J213,0)</f>
        <v>0</v>
      </c>
      <c r="BJ213" s="16" t="s">
        <v>183</v>
      </c>
      <c r="BK213" s="144">
        <f>ROUND(I213*H213,2)</f>
        <v>0</v>
      </c>
      <c r="BL213" s="16" t="s">
        <v>183</v>
      </c>
      <c r="BM213" s="143" t="s">
        <v>341</v>
      </c>
    </row>
    <row r="214" spans="2:65" s="1" customFormat="1" ht="39">
      <c r="B214" s="32"/>
      <c r="D214" s="145" t="s">
        <v>185</v>
      </c>
      <c r="F214" s="146" t="s">
        <v>342</v>
      </c>
      <c r="I214" s="147"/>
      <c r="L214" s="32"/>
      <c r="M214" s="148"/>
      <c r="T214" s="53"/>
      <c r="AT214" s="16" t="s">
        <v>185</v>
      </c>
      <c r="AU214" s="16" t="s">
        <v>89</v>
      </c>
    </row>
    <row r="215" spans="2:65" s="1" customFormat="1" ht="29.25">
      <c r="B215" s="32"/>
      <c r="D215" s="145" t="s">
        <v>187</v>
      </c>
      <c r="F215" s="149" t="s">
        <v>343</v>
      </c>
      <c r="I215" s="147"/>
      <c r="L215" s="32"/>
      <c r="M215" s="148"/>
      <c r="T215" s="53"/>
      <c r="AT215" s="16" t="s">
        <v>187</v>
      </c>
      <c r="AU215" s="16" t="s">
        <v>89</v>
      </c>
    </row>
    <row r="216" spans="2:65" s="13" customFormat="1">
      <c r="B216" s="156"/>
      <c r="D216" s="145" t="s">
        <v>189</v>
      </c>
      <c r="E216" s="157" t="s">
        <v>39</v>
      </c>
      <c r="F216" s="158" t="s">
        <v>344</v>
      </c>
      <c r="H216" s="159">
        <v>1</v>
      </c>
      <c r="I216" s="160"/>
      <c r="L216" s="156"/>
      <c r="M216" s="161"/>
      <c r="T216" s="162"/>
      <c r="AT216" s="157" t="s">
        <v>189</v>
      </c>
      <c r="AU216" s="157" t="s">
        <v>89</v>
      </c>
      <c r="AV216" s="13" t="s">
        <v>89</v>
      </c>
      <c r="AW216" s="13" t="s">
        <v>41</v>
      </c>
      <c r="AX216" s="13" t="s">
        <v>80</v>
      </c>
      <c r="AY216" s="157" t="s">
        <v>177</v>
      </c>
    </row>
    <row r="217" spans="2:65" s="14" customFormat="1">
      <c r="B217" s="163"/>
      <c r="D217" s="145" t="s">
        <v>189</v>
      </c>
      <c r="E217" s="164" t="s">
        <v>39</v>
      </c>
      <c r="F217" s="165" t="s">
        <v>192</v>
      </c>
      <c r="H217" s="166">
        <v>1</v>
      </c>
      <c r="I217" s="167"/>
      <c r="L217" s="163"/>
      <c r="M217" s="168"/>
      <c r="T217" s="169"/>
      <c r="AT217" s="164" t="s">
        <v>189</v>
      </c>
      <c r="AU217" s="164" t="s">
        <v>89</v>
      </c>
      <c r="AV217" s="14" t="s">
        <v>183</v>
      </c>
      <c r="AW217" s="14" t="s">
        <v>41</v>
      </c>
      <c r="AX217" s="14" t="s">
        <v>87</v>
      </c>
      <c r="AY217" s="164" t="s">
        <v>177</v>
      </c>
    </row>
    <row r="218" spans="2:65" s="1" customFormat="1" ht="16.5" customHeight="1">
      <c r="B218" s="32"/>
      <c r="C218" s="132" t="s">
        <v>345</v>
      </c>
      <c r="D218" s="132" t="s">
        <v>180</v>
      </c>
      <c r="E218" s="133" t="s">
        <v>346</v>
      </c>
      <c r="F218" s="134" t="s">
        <v>347</v>
      </c>
      <c r="G218" s="135" t="s">
        <v>120</v>
      </c>
      <c r="H218" s="136">
        <v>2</v>
      </c>
      <c r="I218" s="137"/>
      <c r="J218" s="138">
        <f>ROUND(I218*H218,2)</f>
        <v>0</v>
      </c>
      <c r="K218" s="134" t="s">
        <v>182</v>
      </c>
      <c r="L218" s="32"/>
      <c r="M218" s="139" t="s">
        <v>39</v>
      </c>
      <c r="N218" s="140" t="s">
        <v>53</v>
      </c>
      <c r="P218" s="141">
        <f>O218*H218</f>
        <v>0</v>
      </c>
      <c r="Q218" s="141">
        <v>0</v>
      </c>
      <c r="R218" s="141">
        <f>Q218*H218</f>
        <v>0</v>
      </c>
      <c r="S218" s="141">
        <v>0</v>
      </c>
      <c r="T218" s="142">
        <f>S218*H218</f>
        <v>0</v>
      </c>
      <c r="AR218" s="143" t="s">
        <v>183</v>
      </c>
      <c r="AT218" s="143" t="s">
        <v>180</v>
      </c>
      <c r="AU218" s="143" t="s">
        <v>89</v>
      </c>
      <c r="AY218" s="16" t="s">
        <v>177</v>
      </c>
      <c r="BE218" s="144">
        <f>IF(N218="základní",J218,0)</f>
        <v>0</v>
      </c>
      <c r="BF218" s="144">
        <f>IF(N218="snížená",J218,0)</f>
        <v>0</v>
      </c>
      <c r="BG218" s="144">
        <f>IF(N218="zákl. přenesená",J218,0)</f>
        <v>0</v>
      </c>
      <c r="BH218" s="144">
        <f>IF(N218="sníž. přenesená",J218,0)</f>
        <v>0</v>
      </c>
      <c r="BI218" s="144">
        <f>IF(N218="nulová",J218,0)</f>
        <v>0</v>
      </c>
      <c r="BJ218" s="16" t="s">
        <v>183</v>
      </c>
      <c r="BK218" s="144">
        <f>ROUND(I218*H218,2)</f>
        <v>0</v>
      </c>
      <c r="BL218" s="16" t="s">
        <v>183</v>
      </c>
      <c r="BM218" s="143" t="s">
        <v>348</v>
      </c>
    </row>
    <row r="219" spans="2:65" s="1" customFormat="1" ht="48.75">
      <c r="B219" s="32"/>
      <c r="D219" s="145" t="s">
        <v>185</v>
      </c>
      <c r="F219" s="146" t="s">
        <v>349</v>
      </c>
      <c r="I219" s="147"/>
      <c r="L219" s="32"/>
      <c r="M219" s="148"/>
      <c r="T219" s="53"/>
      <c r="AT219" s="16" t="s">
        <v>185</v>
      </c>
      <c r="AU219" s="16" t="s">
        <v>89</v>
      </c>
    </row>
    <row r="220" spans="2:65" s="1" customFormat="1" ht="48.75">
      <c r="B220" s="32"/>
      <c r="D220" s="145" t="s">
        <v>187</v>
      </c>
      <c r="F220" s="149" t="s">
        <v>350</v>
      </c>
      <c r="I220" s="147"/>
      <c r="L220" s="32"/>
      <c r="M220" s="148"/>
      <c r="T220" s="53"/>
      <c r="AT220" s="16" t="s">
        <v>187</v>
      </c>
      <c r="AU220" s="16" t="s">
        <v>89</v>
      </c>
    </row>
    <row r="221" spans="2:65" s="13" customFormat="1">
      <c r="B221" s="156"/>
      <c r="D221" s="145" t="s">
        <v>189</v>
      </c>
      <c r="E221" s="157" t="s">
        <v>39</v>
      </c>
      <c r="F221" s="158" t="s">
        <v>351</v>
      </c>
      <c r="H221" s="159">
        <v>2</v>
      </c>
      <c r="I221" s="160"/>
      <c r="L221" s="156"/>
      <c r="M221" s="161"/>
      <c r="T221" s="162"/>
      <c r="AT221" s="157" t="s">
        <v>189</v>
      </c>
      <c r="AU221" s="157" t="s">
        <v>89</v>
      </c>
      <c r="AV221" s="13" t="s">
        <v>89</v>
      </c>
      <c r="AW221" s="13" t="s">
        <v>41</v>
      </c>
      <c r="AX221" s="13" t="s">
        <v>80</v>
      </c>
      <c r="AY221" s="157" t="s">
        <v>177</v>
      </c>
    </row>
    <row r="222" spans="2:65" s="14" customFormat="1">
      <c r="B222" s="163"/>
      <c r="D222" s="145" t="s">
        <v>189</v>
      </c>
      <c r="E222" s="164" t="s">
        <v>39</v>
      </c>
      <c r="F222" s="165" t="s">
        <v>192</v>
      </c>
      <c r="H222" s="166">
        <v>2</v>
      </c>
      <c r="I222" s="167"/>
      <c r="L222" s="163"/>
      <c r="M222" s="168"/>
      <c r="T222" s="169"/>
      <c r="AT222" s="164" t="s">
        <v>189</v>
      </c>
      <c r="AU222" s="164" t="s">
        <v>89</v>
      </c>
      <c r="AV222" s="14" t="s">
        <v>183</v>
      </c>
      <c r="AW222" s="14" t="s">
        <v>41</v>
      </c>
      <c r="AX222" s="14" t="s">
        <v>87</v>
      </c>
      <c r="AY222" s="164" t="s">
        <v>177</v>
      </c>
    </row>
    <row r="223" spans="2:65" s="1" customFormat="1" ht="16.5" customHeight="1">
      <c r="B223" s="32"/>
      <c r="C223" s="132" t="s">
        <v>352</v>
      </c>
      <c r="D223" s="132" t="s">
        <v>180</v>
      </c>
      <c r="E223" s="133" t="s">
        <v>353</v>
      </c>
      <c r="F223" s="134" t="s">
        <v>354</v>
      </c>
      <c r="G223" s="135" t="s">
        <v>120</v>
      </c>
      <c r="H223" s="136">
        <v>2</v>
      </c>
      <c r="I223" s="137"/>
      <c r="J223" s="138">
        <f>ROUND(I223*H223,2)</f>
        <v>0</v>
      </c>
      <c r="K223" s="134" t="s">
        <v>182</v>
      </c>
      <c r="L223" s="32"/>
      <c r="M223" s="139" t="s">
        <v>39</v>
      </c>
      <c r="N223" s="140" t="s">
        <v>53</v>
      </c>
      <c r="P223" s="141">
        <f>O223*H223</f>
        <v>0</v>
      </c>
      <c r="Q223" s="141">
        <v>0</v>
      </c>
      <c r="R223" s="141">
        <f>Q223*H223</f>
        <v>0</v>
      </c>
      <c r="S223" s="141">
        <v>0</v>
      </c>
      <c r="T223" s="142">
        <f>S223*H223</f>
        <v>0</v>
      </c>
      <c r="AR223" s="143" t="s">
        <v>183</v>
      </c>
      <c r="AT223" s="143" t="s">
        <v>180</v>
      </c>
      <c r="AU223" s="143" t="s">
        <v>89</v>
      </c>
      <c r="AY223" s="16" t="s">
        <v>177</v>
      </c>
      <c r="BE223" s="144">
        <f>IF(N223="základní",J223,0)</f>
        <v>0</v>
      </c>
      <c r="BF223" s="144">
        <f>IF(N223="snížená",J223,0)</f>
        <v>0</v>
      </c>
      <c r="BG223" s="144">
        <f>IF(N223="zákl. přenesená",J223,0)</f>
        <v>0</v>
      </c>
      <c r="BH223" s="144">
        <f>IF(N223="sníž. přenesená",J223,0)</f>
        <v>0</v>
      </c>
      <c r="BI223" s="144">
        <f>IF(N223="nulová",J223,0)</f>
        <v>0</v>
      </c>
      <c r="BJ223" s="16" t="s">
        <v>183</v>
      </c>
      <c r="BK223" s="144">
        <f>ROUND(I223*H223,2)</f>
        <v>0</v>
      </c>
      <c r="BL223" s="16" t="s">
        <v>183</v>
      </c>
      <c r="BM223" s="143" t="s">
        <v>355</v>
      </c>
    </row>
    <row r="224" spans="2:65" s="1" customFormat="1" ht="48.75">
      <c r="B224" s="32"/>
      <c r="D224" s="145" t="s">
        <v>185</v>
      </c>
      <c r="F224" s="146" t="s">
        <v>356</v>
      </c>
      <c r="I224" s="147"/>
      <c r="L224" s="32"/>
      <c r="M224" s="148"/>
      <c r="T224" s="53"/>
      <c r="AT224" s="16" t="s">
        <v>185</v>
      </c>
      <c r="AU224" s="16" t="s">
        <v>89</v>
      </c>
    </row>
    <row r="225" spans="2:65" s="1" customFormat="1" ht="48.75">
      <c r="B225" s="32"/>
      <c r="D225" s="145" t="s">
        <v>187</v>
      </c>
      <c r="F225" s="149" t="s">
        <v>350</v>
      </c>
      <c r="I225" s="147"/>
      <c r="L225" s="32"/>
      <c r="M225" s="148"/>
      <c r="T225" s="53"/>
      <c r="AT225" s="16" t="s">
        <v>187</v>
      </c>
      <c r="AU225" s="16" t="s">
        <v>89</v>
      </c>
    </row>
    <row r="226" spans="2:65" s="13" customFormat="1">
      <c r="B226" s="156"/>
      <c r="D226" s="145" t="s">
        <v>189</v>
      </c>
      <c r="E226" s="157" t="s">
        <v>39</v>
      </c>
      <c r="F226" s="158" t="s">
        <v>357</v>
      </c>
      <c r="H226" s="159">
        <v>2</v>
      </c>
      <c r="I226" s="160"/>
      <c r="L226" s="156"/>
      <c r="M226" s="161"/>
      <c r="T226" s="162"/>
      <c r="AT226" s="157" t="s">
        <v>189</v>
      </c>
      <c r="AU226" s="157" t="s">
        <v>89</v>
      </c>
      <c r="AV226" s="13" t="s">
        <v>89</v>
      </c>
      <c r="AW226" s="13" t="s">
        <v>41</v>
      </c>
      <c r="AX226" s="13" t="s">
        <v>80</v>
      </c>
      <c r="AY226" s="157" t="s">
        <v>177</v>
      </c>
    </row>
    <row r="227" spans="2:65" s="14" customFormat="1">
      <c r="B227" s="163"/>
      <c r="D227" s="145" t="s">
        <v>189</v>
      </c>
      <c r="E227" s="164" t="s">
        <v>39</v>
      </c>
      <c r="F227" s="165" t="s">
        <v>192</v>
      </c>
      <c r="H227" s="166">
        <v>2</v>
      </c>
      <c r="I227" s="167"/>
      <c r="L227" s="163"/>
      <c r="M227" s="168"/>
      <c r="T227" s="169"/>
      <c r="AT227" s="164" t="s">
        <v>189</v>
      </c>
      <c r="AU227" s="164" t="s">
        <v>89</v>
      </c>
      <c r="AV227" s="14" t="s">
        <v>183</v>
      </c>
      <c r="AW227" s="14" t="s">
        <v>41</v>
      </c>
      <c r="AX227" s="14" t="s">
        <v>87</v>
      </c>
      <c r="AY227" s="164" t="s">
        <v>177</v>
      </c>
    </row>
    <row r="228" spans="2:65" s="1" customFormat="1" ht="16.5" customHeight="1">
      <c r="B228" s="32"/>
      <c r="C228" s="132" t="s">
        <v>129</v>
      </c>
      <c r="D228" s="132" t="s">
        <v>180</v>
      </c>
      <c r="E228" s="133" t="s">
        <v>358</v>
      </c>
      <c r="F228" s="134" t="s">
        <v>359</v>
      </c>
      <c r="G228" s="135" t="s">
        <v>120</v>
      </c>
      <c r="H228" s="136">
        <v>1</v>
      </c>
      <c r="I228" s="137"/>
      <c r="J228" s="138">
        <f>ROUND(I228*H228,2)</f>
        <v>0</v>
      </c>
      <c r="K228" s="134" t="s">
        <v>182</v>
      </c>
      <c r="L228" s="32"/>
      <c r="M228" s="139" t="s">
        <v>39</v>
      </c>
      <c r="N228" s="140" t="s">
        <v>53</v>
      </c>
      <c r="P228" s="141">
        <f>O228*H228</f>
        <v>0</v>
      </c>
      <c r="Q228" s="141">
        <v>0</v>
      </c>
      <c r="R228" s="141">
        <f>Q228*H228</f>
        <v>0</v>
      </c>
      <c r="S228" s="141">
        <v>0</v>
      </c>
      <c r="T228" s="142">
        <f>S228*H228</f>
        <v>0</v>
      </c>
      <c r="AR228" s="143" t="s">
        <v>183</v>
      </c>
      <c r="AT228" s="143" t="s">
        <v>180</v>
      </c>
      <c r="AU228" s="143" t="s">
        <v>89</v>
      </c>
      <c r="AY228" s="16" t="s">
        <v>177</v>
      </c>
      <c r="BE228" s="144">
        <f>IF(N228="základní",J228,0)</f>
        <v>0</v>
      </c>
      <c r="BF228" s="144">
        <f>IF(N228="snížená",J228,0)</f>
        <v>0</v>
      </c>
      <c r="BG228" s="144">
        <f>IF(N228="zákl. přenesená",J228,0)</f>
        <v>0</v>
      </c>
      <c r="BH228" s="144">
        <f>IF(N228="sníž. přenesená",J228,0)</f>
        <v>0</v>
      </c>
      <c r="BI228" s="144">
        <f>IF(N228="nulová",J228,0)</f>
        <v>0</v>
      </c>
      <c r="BJ228" s="16" t="s">
        <v>183</v>
      </c>
      <c r="BK228" s="144">
        <f>ROUND(I228*H228,2)</f>
        <v>0</v>
      </c>
      <c r="BL228" s="16" t="s">
        <v>183</v>
      </c>
      <c r="BM228" s="143" t="s">
        <v>360</v>
      </c>
    </row>
    <row r="229" spans="2:65" s="1" customFormat="1" ht="48.75">
      <c r="B229" s="32"/>
      <c r="D229" s="145" t="s">
        <v>185</v>
      </c>
      <c r="F229" s="146" t="s">
        <v>361</v>
      </c>
      <c r="I229" s="147"/>
      <c r="L229" s="32"/>
      <c r="M229" s="148"/>
      <c r="T229" s="53"/>
      <c r="AT229" s="16" t="s">
        <v>185</v>
      </c>
      <c r="AU229" s="16" t="s">
        <v>89</v>
      </c>
    </row>
    <row r="230" spans="2:65" s="1" customFormat="1" ht="48.75">
      <c r="B230" s="32"/>
      <c r="D230" s="145" t="s">
        <v>187</v>
      </c>
      <c r="F230" s="149" t="s">
        <v>362</v>
      </c>
      <c r="I230" s="147"/>
      <c r="L230" s="32"/>
      <c r="M230" s="148"/>
      <c r="T230" s="53"/>
      <c r="AT230" s="16" t="s">
        <v>187</v>
      </c>
      <c r="AU230" s="16" t="s">
        <v>89</v>
      </c>
    </row>
    <row r="231" spans="2:65" s="13" customFormat="1">
      <c r="B231" s="156"/>
      <c r="D231" s="145" t="s">
        <v>189</v>
      </c>
      <c r="E231" s="157" t="s">
        <v>39</v>
      </c>
      <c r="F231" s="158" t="s">
        <v>363</v>
      </c>
      <c r="H231" s="159">
        <v>1</v>
      </c>
      <c r="I231" s="160"/>
      <c r="L231" s="156"/>
      <c r="M231" s="161"/>
      <c r="T231" s="162"/>
      <c r="AT231" s="157" t="s">
        <v>189</v>
      </c>
      <c r="AU231" s="157" t="s">
        <v>89</v>
      </c>
      <c r="AV231" s="13" t="s">
        <v>89</v>
      </c>
      <c r="AW231" s="13" t="s">
        <v>41</v>
      </c>
      <c r="AX231" s="13" t="s">
        <v>80</v>
      </c>
      <c r="AY231" s="157" t="s">
        <v>177</v>
      </c>
    </row>
    <row r="232" spans="2:65" s="14" customFormat="1">
      <c r="B232" s="163"/>
      <c r="D232" s="145" t="s">
        <v>189</v>
      </c>
      <c r="E232" s="164" t="s">
        <v>39</v>
      </c>
      <c r="F232" s="165" t="s">
        <v>192</v>
      </c>
      <c r="H232" s="166">
        <v>1</v>
      </c>
      <c r="I232" s="167"/>
      <c r="L232" s="163"/>
      <c r="M232" s="168"/>
      <c r="T232" s="169"/>
      <c r="AT232" s="164" t="s">
        <v>189</v>
      </c>
      <c r="AU232" s="164" t="s">
        <v>89</v>
      </c>
      <c r="AV232" s="14" t="s">
        <v>183</v>
      </c>
      <c r="AW232" s="14" t="s">
        <v>41</v>
      </c>
      <c r="AX232" s="14" t="s">
        <v>87</v>
      </c>
      <c r="AY232" s="164" t="s">
        <v>177</v>
      </c>
    </row>
    <row r="233" spans="2:65" s="1" customFormat="1" ht="16.5" customHeight="1">
      <c r="B233" s="32"/>
      <c r="C233" s="132" t="s">
        <v>364</v>
      </c>
      <c r="D233" s="132" t="s">
        <v>180</v>
      </c>
      <c r="E233" s="133" t="s">
        <v>365</v>
      </c>
      <c r="F233" s="134" t="s">
        <v>366</v>
      </c>
      <c r="G233" s="135" t="s">
        <v>120</v>
      </c>
      <c r="H233" s="136">
        <v>1</v>
      </c>
      <c r="I233" s="137"/>
      <c r="J233" s="138">
        <f>ROUND(I233*H233,2)</f>
        <v>0</v>
      </c>
      <c r="K233" s="134" t="s">
        <v>182</v>
      </c>
      <c r="L233" s="32"/>
      <c r="M233" s="139" t="s">
        <v>39</v>
      </c>
      <c r="N233" s="140" t="s">
        <v>53</v>
      </c>
      <c r="P233" s="141">
        <f>O233*H233</f>
        <v>0</v>
      </c>
      <c r="Q233" s="141">
        <v>0</v>
      </c>
      <c r="R233" s="141">
        <f>Q233*H233</f>
        <v>0</v>
      </c>
      <c r="S233" s="141">
        <v>0</v>
      </c>
      <c r="T233" s="142">
        <f>S233*H233</f>
        <v>0</v>
      </c>
      <c r="AR233" s="143" t="s">
        <v>183</v>
      </c>
      <c r="AT233" s="143" t="s">
        <v>180</v>
      </c>
      <c r="AU233" s="143" t="s">
        <v>89</v>
      </c>
      <c r="AY233" s="16" t="s">
        <v>177</v>
      </c>
      <c r="BE233" s="144">
        <f>IF(N233="základní",J233,0)</f>
        <v>0</v>
      </c>
      <c r="BF233" s="144">
        <f>IF(N233="snížená",J233,0)</f>
        <v>0</v>
      </c>
      <c r="BG233" s="144">
        <f>IF(N233="zákl. přenesená",J233,0)</f>
        <v>0</v>
      </c>
      <c r="BH233" s="144">
        <f>IF(N233="sníž. přenesená",J233,0)</f>
        <v>0</v>
      </c>
      <c r="BI233" s="144">
        <f>IF(N233="nulová",J233,0)</f>
        <v>0</v>
      </c>
      <c r="BJ233" s="16" t="s">
        <v>183</v>
      </c>
      <c r="BK233" s="144">
        <f>ROUND(I233*H233,2)</f>
        <v>0</v>
      </c>
      <c r="BL233" s="16" t="s">
        <v>183</v>
      </c>
      <c r="BM233" s="143" t="s">
        <v>367</v>
      </c>
    </row>
    <row r="234" spans="2:65" s="1" customFormat="1" ht="48.75">
      <c r="B234" s="32"/>
      <c r="D234" s="145" t="s">
        <v>185</v>
      </c>
      <c r="F234" s="146" t="s">
        <v>368</v>
      </c>
      <c r="I234" s="147"/>
      <c r="L234" s="32"/>
      <c r="M234" s="148"/>
      <c r="T234" s="53"/>
      <c r="AT234" s="16" t="s">
        <v>185</v>
      </c>
      <c r="AU234" s="16" t="s">
        <v>89</v>
      </c>
    </row>
    <row r="235" spans="2:65" s="1" customFormat="1" ht="48.75">
      <c r="B235" s="32"/>
      <c r="D235" s="145" t="s">
        <v>187</v>
      </c>
      <c r="F235" s="149" t="s">
        <v>362</v>
      </c>
      <c r="I235" s="147"/>
      <c r="L235" s="32"/>
      <c r="M235" s="148"/>
      <c r="T235" s="53"/>
      <c r="AT235" s="16" t="s">
        <v>187</v>
      </c>
      <c r="AU235" s="16" t="s">
        <v>89</v>
      </c>
    </row>
    <row r="236" spans="2:65" s="13" customFormat="1">
      <c r="B236" s="156"/>
      <c r="D236" s="145" t="s">
        <v>189</v>
      </c>
      <c r="E236" s="157" t="s">
        <v>39</v>
      </c>
      <c r="F236" s="158" t="s">
        <v>369</v>
      </c>
      <c r="H236" s="159">
        <v>1</v>
      </c>
      <c r="I236" s="160"/>
      <c r="L236" s="156"/>
      <c r="M236" s="161"/>
      <c r="T236" s="162"/>
      <c r="AT236" s="157" t="s">
        <v>189</v>
      </c>
      <c r="AU236" s="157" t="s">
        <v>89</v>
      </c>
      <c r="AV236" s="13" t="s">
        <v>89</v>
      </c>
      <c r="AW236" s="13" t="s">
        <v>41</v>
      </c>
      <c r="AX236" s="13" t="s">
        <v>80</v>
      </c>
      <c r="AY236" s="157" t="s">
        <v>177</v>
      </c>
    </row>
    <row r="237" spans="2:65" s="14" customFormat="1">
      <c r="B237" s="163"/>
      <c r="D237" s="145" t="s">
        <v>189</v>
      </c>
      <c r="E237" s="164" t="s">
        <v>39</v>
      </c>
      <c r="F237" s="165" t="s">
        <v>192</v>
      </c>
      <c r="H237" s="166">
        <v>1</v>
      </c>
      <c r="I237" s="167"/>
      <c r="L237" s="163"/>
      <c r="M237" s="168"/>
      <c r="T237" s="169"/>
      <c r="AT237" s="164" t="s">
        <v>189</v>
      </c>
      <c r="AU237" s="164" t="s">
        <v>89</v>
      </c>
      <c r="AV237" s="14" t="s">
        <v>183</v>
      </c>
      <c r="AW237" s="14" t="s">
        <v>41</v>
      </c>
      <c r="AX237" s="14" t="s">
        <v>87</v>
      </c>
      <c r="AY237" s="164" t="s">
        <v>177</v>
      </c>
    </row>
    <row r="238" spans="2:65" s="1" customFormat="1" ht="24.2" customHeight="1">
      <c r="B238" s="32"/>
      <c r="C238" s="132" t="s">
        <v>370</v>
      </c>
      <c r="D238" s="132" t="s">
        <v>180</v>
      </c>
      <c r="E238" s="133" t="s">
        <v>371</v>
      </c>
      <c r="F238" s="134" t="s">
        <v>372</v>
      </c>
      <c r="G238" s="135" t="s">
        <v>120</v>
      </c>
      <c r="H238" s="136">
        <v>30</v>
      </c>
      <c r="I238" s="137"/>
      <c r="J238" s="138">
        <f>ROUND(I238*H238,2)</f>
        <v>0</v>
      </c>
      <c r="K238" s="134" t="s">
        <v>39</v>
      </c>
      <c r="L238" s="32"/>
      <c r="M238" s="139" t="s">
        <v>39</v>
      </c>
      <c r="N238" s="140" t="s">
        <v>53</v>
      </c>
      <c r="P238" s="141">
        <f>O238*H238</f>
        <v>0</v>
      </c>
      <c r="Q238" s="141">
        <v>0</v>
      </c>
      <c r="R238" s="141">
        <f>Q238*H238</f>
        <v>0</v>
      </c>
      <c r="S238" s="141">
        <v>0</v>
      </c>
      <c r="T238" s="142">
        <f>S238*H238</f>
        <v>0</v>
      </c>
      <c r="AR238" s="143" t="s">
        <v>373</v>
      </c>
      <c r="AT238" s="143" t="s">
        <v>180</v>
      </c>
      <c r="AU238" s="143" t="s">
        <v>89</v>
      </c>
      <c r="AY238" s="16" t="s">
        <v>177</v>
      </c>
      <c r="BE238" s="144">
        <f>IF(N238="základní",J238,0)</f>
        <v>0</v>
      </c>
      <c r="BF238" s="144">
        <f>IF(N238="snížená",J238,0)</f>
        <v>0</v>
      </c>
      <c r="BG238" s="144">
        <f>IF(N238="zákl. přenesená",J238,0)</f>
        <v>0</v>
      </c>
      <c r="BH238" s="144">
        <f>IF(N238="sníž. přenesená",J238,0)</f>
        <v>0</v>
      </c>
      <c r="BI238" s="144">
        <f>IF(N238="nulová",J238,0)</f>
        <v>0</v>
      </c>
      <c r="BJ238" s="16" t="s">
        <v>183</v>
      </c>
      <c r="BK238" s="144">
        <f>ROUND(I238*H238,2)</f>
        <v>0</v>
      </c>
      <c r="BL238" s="16" t="s">
        <v>373</v>
      </c>
      <c r="BM238" s="143" t="s">
        <v>374</v>
      </c>
    </row>
    <row r="239" spans="2:65" s="1" customFormat="1" ht="19.5">
      <c r="B239" s="32"/>
      <c r="D239" s="145" t="s">
        <v>185</v>
      </c>
      <c r="F239" s="146" t="s">
        <v>372</v>
      </c>
      <c r="I239" s="147"/>
      <c r="L239" s="32"/>
      <c r="M239" s="148"/>
      <c r="T239" s="53"/>
      <c r="AT239" s="16" t="s">
        <v>185</v>
      </c>
      <c r="AU239" s="16" t="s">
        <v>89</v>
      </c>
    </row>
    <row r="240" spans="2:65" s="12" customFormat="1">
      <c r="B240" s="150"/>
      <c r="D240" s="145" t="s">
        <v>189</v>
      </c>
      <c r="E240" s="151" t="s">
        <v>39</v>
      </c>
      <c r="F240" s="152" t="s">
        <v>375</v>
      </c>
      <c r="H240" s="151" t="s">
        <v>39</v>
      </c>
      <c r="I240" s="153"/>
      <c r="L240" s="150"/>
      <c r="M240" s="154"/>
      <c r="T240" s="155"/>
      <c r="AT240" s="151" t="s">
        <v>189</v>
      </c>
      <c r="AU240" s="151" t="s">
        <v>89</v>
      </c>
      <c r="AV240" s="12" t="s">
        <v>87</v>
      </c>
      <c r="AW240" s="12" t="s">
        <v>41</v>
      </c>
      <c r="AX240" s="12" t="s">
        <v>80</v>
      </c>
      <c r="AY240" s="151" t="s">
        <v>177</v>
      </c>
    </row>
    <row r="241" spans="2:65" s="13" customFormat="1">
      <c r="B241" s="156"/>
      <c r="D241" s="145" t="s">
        <v>189</v>
      </c>
      <c r="E241" s="157" t="s">
        <v>39</v>
      </c>
      <c r="F241" s="158" t="s">
        <v>376</v>
      </c>
      <c r="H241" s="159">
        <v>30</v>
      </c>
      <c r="I241" s="160"/>
      <c r="L241" s="156"/>
      <c r="M241" s="161"/>
      <c r="T241" s="162"/>
      <c r="AT241" s="157" t="s">
        <v>189</v>
      </c>
      <c r="AU241" s="157" t="s">
        <v>89</v>
      </c>
      <c r="AV241" s="13" t="s">
        <v>89</v>
      </c>
      <c r="AW241" s="13" t="s">
        <v>41</v>
      </c>
      <c r="AX241" s="13" t="s">
        <v>80</v>
      </c>
      <c r="AY241" s="157" t="s">
        <v>177</v>
      </c>
    </row>
    <row r="242" spans="2:65" s="14" customFormat="1">
      <c r="B242" s="163"/>
      <c r="D242" s="145" t="s">
        <v>189</v>
      </c>
      <c r="E242" s="164" t="s">
        <v>39</v>
      </c>
      <c r="F242" s="165" t="s">
        <v>192</v>
      </c>
      <c r="H242" s="166">
        <v>30</v>
      </c>
      <c r="I242" s="167"/>
      <c r="L242" s="163"/>
      <c r="M242" s="168"/>
      <c r="T242" s="169"/>
      <c r="AT242" s="164" t="s">
        <v>189</v>
      </c>
      <c r="AU242" s="164" t="s">
        <v>89</v>
      </c>
      <c r="AV242" s="14" t="s">
        <v>183</v>
      </c>
      <c r="AW242" s="14" t="s">
        <v>41</v>
      </c>
      <c r="AX242" s="14" t="s">
        <v>87</v>
      </c>
      <c r="AY242" s="164" t="s">
        <v>177</v>
      </c>
    </row>
    <row r="243" spans="2:65" s="1" customFormat="1" ht="55.5" customHeight="1">
      <c r="B243" s="32"/>
      <c r="C243" s="132" t="s">
        <v>377</v>
      </c>
      <c r="D243" s="132" t="s">
        <v>180</v>
      </c>
      <c r="E243" s="133" t="s">
        <v>378</v>
      </c>
      <c r="F243" s="134" t="s">
        <v>379</v>
      </c>
      <c r="G243" s="135" t="s">
        <v>120</v>
      </c>
      <c r="H243" s="136">
        <v>30</v>
      </c>
      <c r="I243" s="137"/>
      <c r="J243" s="138">
        <f>ROUND(I243*H243,2)</f>
        <v>0</v>
      </c>
      <c r="K243" s="134" t="s">
        <v>39</v>
      </c>
      <c r="L243" s="32"/>
      <c r="M243" s="139" t="s">
        <v>39</v>
      </c>
      <c r="N243" s="140" t="s">
        <v>53</v>
      </c>
      <c r="P243" s="141">
        <f>O243*H243</f>
        <v>0</v>
      </c>
      <c r="Q243" s="141">
        <v>0</v>
      </c>
      <c r="R243" s="141">
        <f>Q243*H243</f>
        <v>0</v>
      </c>
      <c r="S243" s="141">
        <v>0</v>
      </c>
      <c r="T243" s="142">
        <f>S243*H243</f>
        <v>0</v>
      </c>
      <c r="AR243" s="143" t="s">
        <v>373</v>
      </c>
      <c r="AT243" s="143" t="s">
        <v>180</v>
      </c>
      <c r="AU243" s="143" t="s">
        <v>89</v>
      </c>
      <c r="AY243" s="16" t="s">
        <v>177</v>
      </c>
      <c r="BE243" s="144">
        <f>IF(N243="základní",J243,0)</f>
        <v>0</v>
      </c>
      <c r="BF243" s="144">
        <f>IF(N243="snížená",J243,0)</f>
        <v>0</v>
      </c>
      <c r="BG243" s="144">
        <f>IF(N243="zákl. přenesená",J243,0)</f>
        <v>0</v>
      </c>
      <c r="BH243" s="144">
        <f>IF(N243="sníž. přenesená",J243,0)</f>
        <v>0</v>
      </c>
      <c r="BI243" s="144">
        <f>IF(N243="nulová",J243,0)</f>
        <v>0</v>
      </c>
      <c r="BJ243" s="16" t="s">
        <v>183</v>
      </c>
      <c r="BK243" s="144">
        <f>ROUND(I243*H243,2)</f>
        <v>0</v>
      </c>
      <c r="BL243" s="16" t="s">
        <v>373</v>
      </c>
      <c r="BM243" s="143" t="s">
        <v>380</v>
      </c>
    </row>
    <row r="244" spans="2:65" s="1" customFormat="1" ht="39">
      <c r="B244" s="32"/>
      <c r="D244" s="145" t="s">
        <v>185</v>
      </c>
      <c r="F244" s="146" t="s">
        <v>379</v>
      </c>
      <c r="I244" s="147"/>
      <c r="L244" s="32"/>
      <c r="M244" s="148"/>
      <c r="T244" s="53"/>
      <c r="AT244" s="16" t="s">
        <v>185</v>
      </c>
      <c r="AU244" s="16" t="s">
        <v>89</v>
      </c>
    </row>
    <row r="245" spans="2:65" s="12" customFormat="1">
      <c r="B245" s="150"/>
      <c r="D245" s="145" t="s">
        <v>189</v>
      </c>
      <c r="E245" s="151" t="s">
        <v>39</v>
      </c>
      <c r="F245" s="152" t="s">
        <v>375</v>
      </c>
      <c r="H245" s="151" t="s">
        <v>39</v>
      </c>
      <c r="I245" s="153"/>
      <c r="L245" s="150"/>
      <c r="M245" s="154"/>
      <c r="T245" s="155"/>
      <c r="AT245" s="151" t="s">
        <v>189</v>
      </c>
      <c r="AU245" s="151" t="s">
        <v>89</v>
      </c>
      <c r="AV245" s="12" t="s">
        <v>87</v>
      </c>
      <c r="AW245" s="12" t="s">
        <v>41</v>
      </c>
      <c r="AX245" s="12" t="s">
        <v>80</v>
      </c>
      <c r="AY245" s="151" t="s">
        <v>177</v>
      </c>
    </row>
    <row r="246" spans="2:65" s="13" customFormat="1">
      <c r="B246" s="156"/>
      <c r="D246" s="145" t="s">
        <v>189</v>
      </c>
      <c r="E246" s="157" t="s">
        <v>39</v>
      </c>
      <c r="F246" s="158" t="s">
        <v>376</v>
      </c>
      <c r="H246" s="159">
        <v>30</v>
      </c>
      <c r="I246" s="160"/>
      <c r="L246" s="156"/>
      <c r="M246" s="161"/>
      <c r="T246" s="162"/>
      <c r="AT246" s="157" t="s">
        <v>189</v>
      </c>
      <c r="AU246" s="157" t="s">
        <v>89</v>
      </c>
      <c r="AV246" s="13" t="s">
        <v>89</v>
      </c>
      <c r="AW246" s="13" t="s">
        <v>41</v>
      </c>
      <c r="AX246" s="13" t="s">
        <v>80</v>
      </c>
      <c r="AY246" s="157" t="s">
        <v>177</v>
      </c>
    </row>
    <row r="247" spans="2:65" s="14" customFormat="1">
      <c r="B247" s="163"/>
      <c r="D247" s="145" t="s">
        <v>189</v>
      </c>
      <c r="E247" s="164" t="s">
        <v>39</v>
      </c>
      <c r="F247" s="165" t="s">
        <v>192</v>
      </c>
      <c r="H247" s="166">
        <v>30</v>
      </c>
      <c r="I247" s="167"/>
      <c r="L247" s="163"/>
      <c r="M247" s="168"/>
      <c r="T247" s="169"/>
      <c r="AT247" s="164" t="s">
        <v>189</v>
      </c>
      <c r="AU247" s="164" t="s">
        <v>89</v>
      </c>
      <c r="AV247" s="14" t="s">
        <v>183</v>
      </c>
      <c r="AW247" s="14" t="s">
        <v>41</v>
      </c>
      <c r="AX247" s="14" t="s">
        <v>87</v>
      </c>
      <c r="AY247" s="164" t="s">
        <v>177</v>
      </c>
    </row>
    <row r="248" spans="2:65" s="1" customFormat="1" ht="21.75" customHeight="1">
      <c r="B248" s="32"/>
      <c r="C248" s="171" t="s">
        <v>381</v>
      </c>
      <c r="D248" s="172" t="s">
        <v>382</v>
      </c>
      <c r="E248" s="173" t="s">
        <v>383</v>
      </c>
      <c r="F248" s="174" t="s">
        <v>384</v>
      </c>
      <c r="G248" s="175" t="s">
        <v>125</v>
      </c>
      <c r="H248" s="176">
        <v>3313.98</v>
      </c>
      <c r="I248" s="177"/>
      <c r="J248" s="178">
        <f>ROUND(I248*H248,2)</f>
        <v>0</v>
      </c>
      <c r="K248" s="174" t="s">
        <v>182</v>
      </c>
      <c r="L248" s="179"/>
      <c r="M248" s="180" t="s">
        <v>39</v>
      </c>
      <c r="N248" s="181" t="s">
        <v>53</v>
      </c>
      <c r="P248" s="141">
        <f>O248*H248</f>
        <v>0</v>
      </c>
      <c r="Q248" s="141">
        <v>1</v>
      </c>
      <c r="R248" s="141">
        <f>Q248*H248</f>
        <v>3313.98</v>
      </c>
      <c r="S248" s="141">
        <v>0</v>
      </c>
      <c r="T248" s="142">
        <f>S248*H248</f>
        <v>0</v>
      </c>
      <c r="AR248" s="143" t="s">
        <v>373</v>
      </c>
      <c r="AT248" s="143" t="s">
        <v>382</v>
      </c>
      <c r="AU248" s="143" t="s">
        <v>89</v>
      </c>
      <c r="AY248" s="16" t="s">
        <v>177</v>
      </c>
      <c r="BE248" s="144">
        <f>IF(N248="základní",J248,0)</f>
        <v>0</v>
      </c>
      <c r="BF248" s="144">
        <f>IF(N248="snížená",J248,0)</f>
        <v>0</v>
      </c>
      <c r="BG248" s="144">
        <f>IF(N248="zákl. přenesená",J248,0)</f>
        <v>0</v>
      </c>
      <c r="BH248" s="144">
        <f>IF(N248="sníž. přenesená",J248,0)</f>
        <v>0</v>
      </c>
      <c r="BI248" s="144">
        <f>IF(N248="nulová",J248,0)</f>
        <v>0</v>
      </c>
      <c r="BJ248" s="16" t="s">
        <v>183</v>
      </c>
      <c r="BK248" s="144">
        <f>ROUND(I248*H248,2)</f>
        <v>0</v>
      </c>
      <c r="BL248" s="16" t="s">
        <v>373</v>
      </c>
      <c r="BM248" s="143" t="s">
        <v>385</v>
      </c>
    </row>
    <row r="249" spans="2:65" s="1" customFormat="1">
      <c r="B249" s="32"/>
      <c r="D249" s="145" t="s">
        <v>185</v>
      </c>
      <c r="F249" s="146" t="s">
        <v>384</v>
      </c>
      <c r="I249" s="147"/>
      <c r="L249" s="32"/>
      <c r="M249" s="148"/>
      <c r="T249" s="53"/>
      <c r="AT249" s="16" t="s">
        <v>185</v>
      </c>
      <c r="AU249" s="16" t="s">
        <v>89</v>
      </c>
    </row>
    <row r="250" spans="2:65" s="13" customFormat="1">
      <c r="B250" s="156"/>
      <c r="D250" s="145" t="s">
        <v>189</v>
      </c>
      <c r="E250" s="157" t="s">
        <v>39</v>
      </c>
      <c r="F250" s="158" t="s">
        <v>386</v>
      </c>
      <c r="H250" s="159">
        <v>3313.98</v>
      </c>
      <c r="I250" s="160"/>
      <c r="L250" s="156"/>
      <c r="M250" s="161"/>
      <c r="T250" s="162"/>
      <c r="AT250" s="157" t="s">
        <v>189</v>
      </c>
      <c r="AU250" s="157" t="s">
        <v>89</v>
      </c>
      <c r="AV250" s="13" t="s">
        <v>89</v>
      </c>
      <c r="AW250" s="13" t="s">
        <v>41</v>
      </c>
      <c r="AX250" s="13" t="s">
        <v>80</v>
      </c>
      <c r="AY250" s="157" t="s">
        <v>177</v>
      </c>
    </row>
    <row r="251" spans="2:65" s="14" customFormat="1">
      <c r="B251" s="163"/>
      <c r="D251" s="145" t="s">
        <v>189</v>
      </c>
      <c r="E251" s="164" t="s">
        <v>39</v>
      </c>
      <c r="F251" s="165" t="s">
        <v>192</v>
      </c>
      <c r="H251" s="166">
        <v>3313.98</v>
      </c>
      <c r="I251" s="167"/>
      <c r="L251" s="163"/>
      <c r="M251" s="168"/>
      <c r="T251" s="169"/>
      <c r="AT251" s="164" t="s">
        <v>189</v>
      </c>
      <c r="AU251" s="164" t="s">
        <v>89</v>
      </c>
      <c r="AV251" s="14" t="s">
        <v>183</v>
      </c>
      <c r="AW251" s="14" t="s">
        <v>41</v>
      </c>
      <c r="AX251" s="14" t="s">
        <v>87</v>
      </c>
      <c r="AY251" s="164" t="s">
        <v>177</v>
      </c>
    </row>
    <row r="252" spans="2:65" s="1" customFormat="1" ht="16.5" customHeight="1">
      <c r="B252" s="32"/>
      <c r="C252" s="171" t="s">
        <v>387</v>
      </c>
      <c r="D252" s="171" t="s">
        <v>382</v>
      </c>
      <c r="E252" s="173" t="s">
        <v>388</v>
      </c>
      <c r="F252" s="174" t="s">
        <v>389</v>
      </c>
      <c r="G252" s="175" t="s">
        <v>120</v>
      </c>
      <c r="H252" s="176">
        <v>2214</v>
      </c>
      <c r="I252" s="177"/>
      <c r="J252" s="178">
        <f>ROUND(I252*H252,2)</f>
        <v>0</v>
      </c>
      <c r="K252" s="174" t="s">
        <v>182</v>
      </c>
      <c r="L252" s="179"/>
      <c r="M252" s="180" t="s">
        <v>39</v>
      </c>
      <c r="N252" s="181" t="s">
        <v>53</v>
      </c>
      <c r="P252" s="141">
        <f>O252*H252</f>
        <v>0</v>
      </c>
      <c r="Q252" s="141">
        <v>4.0999999999999999E-4</v>
      </c>
      <c r="R252" s="141">
        <f>Q252*H252</f>
        <v>0.90773999999999999</v>
      </c>
      <c r="S252" s="141">
        <v>0</v>
      </c>
      <c r="T252" s="142">
        <f>S252*H252</f>
        <v>0</v>
      </c>
      <c r="AR252" s="143" t="s">
        <v>373</v>
      </c>
      <c r="AT252" s="143" t="s">
        <v>382</v>
      </c>
      <c r="AU252" s="143" t="s">
        <v>89</v>
      </c>
      <c r="AY252" s="16" t="s">
        <v>177</v>
      </c>
      <c r="BE252" s="144">
        <f>IF(N252="základní",J252,0)</f>
        <v>0</v>
      </c>
      <c r="BF252" s="144">
        <f>IF(N252="snížená",J252,0)</f>
        <v>0</v>
      </c>
      <c r="BG252" s="144">
        <f>IF(N252="zákl. přenesená",J252,0)</f>
        <v>0</v>
      </c>
      <c r="BH252" s="144">
        <f>IF(N252="sníž. přenesená",J252,0)</f>
        <v>0</v>
      </c>
      <c r="BI252" s="144">
        <f>IF(N252="nulová",J252,0)</f>
        <v>0</v>
      </c>
      <c r="BJ252" s="16" t="s">
        <v>183</v>
      </c>
      <c r="BK252" s="144">
        <f>ROUND(I252*H252,2)</f>
        <v>0</v>
      </c>
      <c r="BL252" s="16" t="s">
        <v>373</v>
      </c>
      <c r="BM252" s="143" t="s">
        <v>390</v>
      </c>
    </row>
    <row r="253" spans="2:65" s="1" customFormat="1">
      <c r="B253" s="32"/>
      <c r="D253" s="145" t="s">
        <v>185</v>
      </c>
      <c r="F253" s="146" t="s">
        <v>389</v>
      </c>
      <c r="I253" s="147"/>
      <c r="L253" s="32"/>
      <c r="M253" s="148"/>
      <c r="T253" s="53"/>
      <c r="AT253" s="16" t="s">
        <v>185</v>
      </c>
      <c r="AU253" s="16" t="s">
        <v>89</v>
      </c>
    </row>
    <row r="254" spans="2:65" s="13" customFormat="1">
      <c r="B254" s="156"/>
      <c r="D254" s="145" t="s">
        <v>189</v>
      </c>
      <c r="E254" s="157" t="s">
        <v>39</v>
      </c>
      <c r="F254" s="158" t="s">
        <v>391</v>
      </c>
      <c r="H254" s="159">
        <v>2214</v>
      </c>
      <c r="I254" s="160"/>
      <c r="L254" s="156"/>
      <c r="M254" s="161"/>
      <c r="T254" s="162"/>
      <c r="AT254" s="157" t="s">
        <v>189</v>
      </c>
      <c r="AU254" s="157" t="s">
        <v>89</v>
      </c>
      <c r="AV254" s="13" t="s">
        <v>89</v>
      </c>
      <c r="AW254" s="13" t="s">
        <v>41</v>
      </c>
      <c r="AX254" s="13" t="s">
        <v>80</v>
      </c>
      <c r="AY254" s="157" t="s">
        <v>177</v>
      </c>
    </row>
    <row r="255" spans="2:65" s="14" customFormat="1">
      <c r="B255" s="163"/>
      <c r="D255" s="145" t="s">
        <v>189</v>
      </c>
      <c r="E255" s="164" t="s">
        <v>39</v>
      </c>
      <c r="F255" s="165" t="s">
        <v>192</v>
      </c>
      <c r="H255" s="166">
        <v>2214</v>
      </c>
      <c r="I255" s="167"/>
      <c r="L255" s="163"/>
      <c r="M255" s="168"/>
      <c r="T255" s="169"/>
      <c r="AT255" s="164" t="s">
        <v>189</v>
      </c>
      <c r="AU255" s="164" t="s">
        <v>89</v>
      </c>
      <c r="AV255" s="14" t="s">
        <v>183</v>
      </c>
      <c r="AW255" s="14" t="s">
        <v>41</v>
      </c>
      <c r="AX255" s="14" t="s">
        <v>87</v>
      </c>
      <c r="AY255" s="164" t="s">
        <v>177</v>
      </c>
    </row>
    <row r="256" spans="2:65" s="1" customFormat="1" ht="16.5" customHeight="1">
      <c r="B256" s="32"/>
      <c r="C256" s="171" t="s">
        <v>392</v>
      </c>
      <c r="D256" s="171" t="s">
        <v>382</v>
      </c>
      <c r="E256" s="173" t="s">
        <v>393</v>
      </c>
      <c r="F256" s="174" t="s">
        <v>394</v>
      </c>
      <c r="G256" s="175" t="s">
        <v>120</v>
      </c>
      <c r="H256" s="176">
        <v>2214</v>
      </c>
      <c r="I256" s="177"/>
      <c r="J256" s="178">
        <f>ROUND(I256*H256,2)</f>
        <v>0</v>
      </c>
      <c r="K256" s="174" t="s">
        <v>182</v>
      </c>
      <c r="L256" s="179"/>
      <c r="M256" s="180" t="s">
        <v>39</v>
      </c>
      <c r="N256" s="181" t="s">
        <v>53</v>
      </c>
      <c r="P256" s="141">
        <f>O256*H256</f>
        <v>0</v>
      </c>
      <c r="Q256" s="141">
        <v>1.2999999999999999E-4</v>
      </c>
      <c r="R256" s="141">
        <f>Q256*H256</f>
        <v>0.28781999999999996</v>
      </c>
      <c r="S256" s="141">
        <v>0</v>
      </c>
      <c r="T256" s="142">
        <f>S256*H256</f>
        <v>0</v>
      </c>
      <c r="AR256" s="143" t="s">
        <v>373</v>
      </c>
      <c r="AT256" s="143" t="s">
        <v>382</v>
      </c>
      <c r="AU256" s="143" t="s">
        <v>89</v>
      </c>
      <c r="AY256" s="16" t="s">
        <v>177</v>
      </c>
      <c r="BE256" s="144">
        <f>IF(N256="základní",J256,0)</f>
        <v>0</v>
      </c>
      <c r="BF256" s="144">
        <f>IF(N256="snížená",J256,0)</f>
        <v>0</v>
      </c>
      <c r="BG256" s="144">
        <f>IF(N256="zákl. přenesená",J256,0)</f>
        <v>0</v>
      </c>
      <c r="BH256" s="144">
        <f>IF(N256="sníž. přenesená",J256,0)</f>
        <v>0</v>
      </c>
      <c r="BI256" s="144">
        <f>IF(N256="nulová",J256,0)</f>
        <v>0</v>
      </c>
      <c r="BJ256" s="16" t="s">
        <v>183</v>
      </c>
      <c r="BK256" s="144">
        <f>ROUND(I256*H256,2)</f>
        <v>0</v>
      </c>
      <c r="BL256" s="16" t="s">
        <v>373</v>
      </c>
      <c r="BM256" s="143" t="s">
        <v>395</v>
      </c>
    </row>
    <row r="257" spans="2:65" s="1" customFormat="1">
      <c r="B257" s="32"/>
      <c r="D257" s="145" t="s">
        <v>185</v>
      </c>
      <c r="F257" s="146" t="s">
        <v>394</v>
      </c>
      <c r="I257" s="147"/>
      <c r="L257" s="32"/>
      <c r="M257" s="148"/>
      <c r="T257" s="53"/>
      <c r="AT257" s="16" t="s">
        <v>185</v>
      </c>
      <c r="AU257" s="16" t="s">
        <v>89</v>
      </c>
    </row>
    <row r="258" spans="2:65" s="13" customFormat="1">
      <c r="B258" s="156"/>
      <c r="D258" s="145" t="s">
        <v>189</v>
      </c>
      <c r="E258" s="157" t="s">
        <v>39</v>
      </c>
      <c r="F258" s="158" t="s">
        <v>391</v>
      </c>
      <c r="H258" s="159">
        <v>2214</v>
      </c>
      <c r="I258" s="160"/>
      <c r="L258" s="156"/>
      <c r="M258" s="161"/>
      <c r="T258" s="162"/>
      <c r="AT258" s="157" t="s">
        <v>189</v>
      </c>
      <c r="AU258" s="157" t="s">
        <v>89</v>
      </c>
      <c r="AV258" s="13" t="s">
        <v>89</v>
      </c>
      <c r="AW258" s="13" t="s">
        <v>41</v>
      </c>
      <c r="AX258" s="13" t="s">
        <v>80</v>
      </c>
      <c r="AY258" s="157" t="s">
        <v>177</v>
      </c>
    </row>
    <row r="259" spans="2:65" s="14" customFormat="1">
      <c r="B259" s="163"/>
      <c r="D259" s="145" t="s">
        <v>189</v>
      </c>
      <c r="E259" s="164" t="s">
        <v>39</v>
      </c>
      <c r="F259" s="165" t="s">
        <v>192</v>
      </c>
      <c r="H259" s="166">
        <v>2214</v>
      </c>
      <c r="I259" s="167"/>
      <c r="L259" s="163"/>
      <c r="M259" s="168"/>
      <c r="T259" s="169"/>
      <c r="AT259" s="164" t="s">
        <v>189</v>
      </c>
      <c r="AU259" s="164" t="s">
        <v>89</v>
      </c>
      <c r="AV259" s="14" t="s">
        <v>183</v>
      </c>
      <c r="AW259" s="14" t="s">
        <v>41</v>
      </c>
      <c r="AX259" s="14" t="s">
        <v>87</v>
      </c>
      <c r="AY259" s="164" t="s">
        <v>177</v>
      </c>
    </row>
    <row r="260" spans="2:65" s="1" customFormat="1" ht="21.75" customHeight="1">
      <c r="B260" s="32"/>
      <c r="C260" s="171" t="s">
        <v>396</v>
      </c>
      <c r="D260" s="171" t="s">
        <v>382</v>
      </c>
      <c r="E260" s="173" t="s">
        <v>397</v>
      </c>
      <c r="F260" s="174" t="s">
        <v>398</v>
      </c>
      <c r="G260" s="175" t="s">
        <v>120</v>
      </c>
      <c r="H260" s="176">
        <v>200</v>
      </c>
      <c r="I260" s="177"/>
      <c r="J260" s="178">
        <f>ROUND(I260*H260,2)</f>
        <v>0</v>
      </c>
      <c r="K260" s="174" t="s">
        <v>182</v>
      </c>
      <c r="L260" s="179"/>
      <c r="M260" s="180" t="s">
        <v>39</v>
      </c>
      <c r="N260" s="181" t="s">
        <v>53</v>
      </c>
      <c r="P260" s="141">
        <f>O260*H260</f>
        <v>0</v>
      </c>
      <c r="Q260" s="141">
        <v>1.8000000000000001E-4</v>
      </c>
      <c r="R260" s="141">
        <f>Q260*H260</f>
        <v>3.6000000000000004E-2</v>
      </c>
      <c r="S260" s="141">
        <v>0</v>
      </c>
      <c r="T260" s="142">
        <f>S260*H260</f>
        <v>0</v>
      </c>
      <c r="AR260" s="143" t="s">
        <v>373</v>
      </c>
      <c r="AT260" s="143" t="s">
        <v>382</v>
      </c>
      <c r="AU260" s="143" t="s">
        <v>89</v>
      </c>
      <c r="AY260" s="16" t="s">
        <v>177</v>
      </c>
      <c r="BE260" s="144">
        <f>IF(N260="základní",J260,0)</f>
        <v>0</v>
      </c>
      <c r="BF260" s="144">
        <f>IF(N260="snížená",J260,0)</f>
        <v>0</v>
      </c>
      <c r="BG260" s="144">
        <f>IF(N260="zákl. přenesená",J260,0)</f>
        <v>0</v>
      </c>
      <c r="BH260" s="144">
        <f>IF(N260="sníž. přenesená",J260,0)</f>
        <v>0</v>
      </c>
      <c r="BI260" s="144">
        <f>IF(N260="nulová",J260,0)</f>
        <v>0</v>
      </c>
      <c r="BJ260" s="16" t="s">
        <v>183</v>
      </c>
      <c r="BK260" s="144">
        <f>ROUND(I260*H260,2)</f>
        <v>0</v>
      </c>
      <c r="BL260" s="16" t="s">
        <v>373</v>
      </c>
      <c r="BM260" s="143" t="s">
        <v>399</v>
      </c>
    </row>
    <row r="261" spans="2:65" s="1" customFormat="1">
      <c r="B261" s="32"/>
      <c r="D261" s="145" t="s">
        <v>185</v>
      </c>
      <c r="F261" s="146" t="s">
        <v>398</v>
      </c>
      <c r="I261" s="147"/>
      <c r="L261" s="32"/>
      <c r="M261" s="148"/>
      <c r="T261" s="53"/>
      <c r="AT261" s="16" t="s">
        <v>185</v>
      </c>
      <c r="AU261" s="16" t="s">
        <v>89</v>
      </c>
    </row>
    <row r="262" spans="2:65" s="13" customFormat="1">
      <c r="B262" s="156"/>
      <c r="D262" s="145" t="s">
        <v>189</v>
      </c>
      <c r="E262" s="157" t="s">
        <v>39</v>
      </c>
      <c r="F262" s="158" t="s">
        <v>400</v>
      </c>
      <c r="H262" s="159">
        <v>200</v>
      </c>
      <c r="I262" s="160"/>
      <c r="L262" s="156"/>
      <c r="M262" s="161"/>
      <c r="T262" s="162"/>
      <c r="AT262" s="157" t="s">
        <v>189</v>
      </c>
      <c r="AU262" s="157" t="s">
        <v>89</v>
      </c>
      <c r="AV262" s="13" t="s">
        <v>89</v>
      </c>
      <c r="AW262" s="13" t="s">
        <v>41</v>
      </c>
      <c r="AX262" s="13" t="s">
        <v>80</v>
      </c>
      <c r="AY262" s="157" t="s">
        <v>177</v>
      </c>
    </row>
    <row r="263" spans="2:65" s="14" customFormat="1">
      <c r="B263" s="163"/>
      <c r="D263" s="145" t="s">
        <v>189</v>
      </c>
      <c r="E263" s="164" t="s">
        <v>39</v>
      </c>
      <c r="F263" s="165" t="s">
        <v>192</v>
      </c>
      <c r="H263" s="166">
        <v>200</v>
      </c>
      <c r="I263" s="167"/>
      <c r="L263" s="163"/>
      <c r="M263" s="168"/>
      <c r="T263" s="169"/>
      <c r="AT263" s="164" t="s">
        <v>189</v>
      </c>
      <c r="AU263" s="164" t="s">
        <v>89</v>
      </c>
      <c r="AV263" s="14" t="s">
        <v>183</v>
      </c>
      <c r="AW263" s="14" t="s">
        <v>41</v>
      </c>
      <c r="AX263" s="14" t="s">
        <v>87</v>
      </c>
      <c r="AY263" s="164" t="s">
        <v>177</v>
      </c>
    </row>
    <row r="264" spans="2:65" s="1" customFormat="1" ht="16.5" customHeight="1">
      <c r="B264" s="32"/>
      <c r="C264" s="171" t="s">
        <v>401</v>
      </c>
      <c r="D264" s="182" t="s">
        <v>382</v>
      </c>
      <c r="E264" s="173" t="s">
        <v>402</v>
      </c>
      <c r="F264" s="174" t="s">
        <v>403</v>
      </c>
      <c r="G264" s="175" t="s">
        <v>120</v>
      </c>
      <c r="H264" s="176">
        <v>23</v>
      </c>
      <c r="I264" s="177"/>
      <c r="J264" s="178">
        <f>ROUND(I264*H264,2)</f>
        <v>0</v>
      </c>
      <c r="K264" s="174" t="s">
        <v>182</v>
      </c>
      <c r="L264" s="179"/>
      <c r="M264" s="180" t="s">
        <v>39</v>
      </c>
      <c r="N264" s="181" t="s">
        <v>53</v>
      </c>
      <c r="P264" s="141">
        <f>O264*H264</f>
        <v>0</v>
      </c>
      <c r="Q264" s="141">
        <v>1.0059999999999999E-2</v>
      </c>
      <c r="R264" s="141">
        <f>Q264*H264</f>
        <v>0.23137999999999997</v>
      </c>
      <c r="S264" s="141">
        <v>0</v>
      </c>
      <c r="T264" s="142">
        <f>S264*H264</f>
        <v>0</v>
      </c>
      <c r="AR264" s="143" t="s">
        <v>373</v>
      </c>
      <c r="AT264" s="143" t="s">
        <v>382</v>
      </c>
      <c r="AU264" s="143" t="s">
        <v>89</v>
      </c>
      <c r="AY264" s="16" t="s">
        <v>177</v>
      </c>
      <c r="BE264" s="144">
        <f>IF(N264="základní",J264,0)</f>
        <v>0</v>
      </c>
      <c r="BF264" s="144">
        <f>IF(N264="snížená",J264,0)</f>
        <v>0</v>
      </c>
      <c r="BG264" s="144">
        <f>IF(N264="zákl. přenesená",J264,0)</f>
        <v>0</v>
      </c>
      <c r="BH264" s="144">
        <f>IF(N264="sníž. přenesená",J264,0)</f>
        <v>0</v>
      </c>
      <c r="BI264" s="144">
        <f>IF(N264="nulová",J264,0)</f>
        <v>0</v>
      </c>
      <c r="BJ264" s="16" t="s">
        <v>183</v>
      </c>
      <c r="BK264" s="144">
        <f>ROUND(I264*H264,2)</f>
        <v>0</v>
      </c>
      <c r="BL264" s="16" t="s">
        <v>373</v>
      </c>
      <c r="BM264" s="143" t="s">
        <v>404</v>
      </c>
    </row>
    <row r="265" spans="2:65" s="1" customFormat="1">
      <c r="B265" s="32"/>
      <c r="D265" s="145" t="s">
        <v>185</v>
      </c>
      <c r="F265" s="146" t="s">
        <v>403</v>
      </c>
      <c r="I265" s="147"/>
      <c r="L265" s="32"/>
      <c r="M265" s="148"/>
      <c r="T265" s="53"/>
      <c r="AT265" s="16" t="s">
        <v>185</v>
      </c>
      <c r="AU265" s="16" t="s">
        <v>89</v>
      </c>
    </row>
    <row r="266" spans="2:65" s="13" customFormat="1" ht="22.5">
      <c r="B266" s="156"/>
      <c r="D266" s="145" t="s">
        <v>189</v>
      </c>
      <c r="E266" s="157" t="s">
        <v>39</v>
      </c>
      <c r="F266" s="158" t="s">
        <v>405</v>
      </c>
      <c r="H266" s="159">
        <v>23</v>
      </c>
      <c r="I266" s="160"/>
      <c r="L266" s="156"/>
      <c r="M266" s="161"/>
      <c r="T266" s="162"/>
      <c r="AT266" s="157" t="s">
        <v>189</v>
      </c>
      <c r="AU266" s="157" t="s">
        <v>89</v>
      </c>
      <c r="AV266" s="13" t="s">
        <v>89</v>
      </c>
      <c r="AW266" s="13" t="s">
        <v>41</v>
      </c>
      <c r="AX266" s="13" t="s">
        <v>80</v>
      </c>
      <c r="AY266" s="157" t="s">
        <v>177</v>
      </c>
    </row>
    <row r="267" spans="2:65" s="14" customFormat="1">
      <c r="B267" s="163"/>
      <c r="D267" s="145" t="s">
        <v>189</v>
      </c>
      <c r="E267" s="164" t="s">
        <v>39</v>
      </c>
      <c r="F267" s="165" t="s">
        <v>192</v>
      </c>
      <c r="H267" s="166">
        <v>23</v>
      </c>
      <c r="I267" s="167"/>
      <c r="L267" s="163"/>
      <c r="M267" s="168"/>
      <c r="T267" s="169"/>
      <c r="AT267" s="164" t="s">
        <v>189</v>
      </c>
      <c r="AU267" s="164" t="s">
        <v>89</v>
      </c>
      <c r="AV267" s="14" t="s">
        <v>183</v>
      </c>
      <c r="AW267" s="14" t="s">
        <v>41</v>
      </c>
      <c r="AX267" s="14" t="s">
        <v>87</v>
      </c>
      <c r="AY267" s="164" t="s">
        <v>177</v>
      </c>
    </row>
    <row r="268" spans="2:65" s="1" customFormat="1" ht="21.75" customHeight="1">
      <c r="B268" s="32"/>
      <c r="C268" s="171" t="s">
        <v>406</v>
      </c>
      <c r="D268" s="182" t="s">
        <v>382</v>
      </c>
      <c r="E268" s="173" t="s">
        <v>407</v>
      </c>
      <c r="F268" s="174" t="s">
        <v>408</v>
      </c>
      <c r="G268" s="175" t="s">
        <v>125</v>
      </c>
      <c r="H268" s="176">
        <v>10</v>
      </c>
      <c r="I268" s="177"/>
      <c r="J268" s="178">
        <f>ROUND(I268*H268,2)</f>
        <v>0</v>
      </c>
      <c r="K268" s="174" t="s">
        <v>182</v>
      </c>
      <c r="L268" s="179"/>
      <c r="M268" s="180" t="s">
        <v>39</v>
      </c>
      <c r="N268" s="181" t="s">
        <v>53</v>
      </c>
      <c r="P268" s="141">
        <f>O268*H268</f>
        <v>0</v>
      </c>
      <c r="Q268" s="141">
        <v>1</v>
      </c>
      <c r="R268" s="141">
        <f>Q268*H268</f>
        <v>10</v>
      </c>
      <c r="S268" s="141">
        <v>0</v>
      </c>
      <c r="T268" s="142">
        <f>S268*H268</f>
        <v>0</v>
      </c>
      <c r="AR268" s="143" t="s">
        <v>234</v>
      </c>
      <c r="AT268" s="143" t="s">
        <v>382</v>
      </c>
      <c r="AU268" s="143" t="s">
        <v>89</v>
      </c>
      <c r="AY268" s="16" t="s">
        <v>177</v>
      </c>
      <c r="BE268" s="144">
        <f>IF(N268="základní",J268,0)</f>
        <v>0</v>
      </c>
      <c r="BF268" s="144">
        <f>IF(N268="snížená",J268,0)</f>
        <v>0</v>
      </c>
      <c r="BG268" s="144">
        <f>IF(N268="zákl. přenesená",J268,0)</f>
        <v>0</v>
      </c>
      <c r="BH268" s="144">
        <f>IF(N268="sníž. přenesená",J268,0)</f>
        <v>0</v>
      </c>
      <c r="BI268" s="144">
        <f>IF(N268="nulová",J268,0)</f>
        <v>0</v>
      </c>
      <c r="BJ268" s="16" t="s">
        <v>183</v>
      </c>
      <c r="BK268" s="144">
        <f>ROUND(I268*H268,2)</f>
        <v>0</v>
      </c>
      <c r="BL268" s="16" t="s">
        <v>183</v>
      </c>
      <c r="BM268" s="143" t="s">
        <v>409</v>
      </c>
    </row>
    <row r="269" spans="2:65" s="1" customFormat="1">
      <c r="B269" s="32"/>
      <c r="D269" s="145" t="s">
        <v>185</v>
      </c>
      <c r="F269" s="146" t="s">
        <v>408</v>
      </c>
      <c r="I269" s="147"/>
      <c r="L269" s="32"/>
      <c r="M269" s="148"/>
      <c r="T269" s="53"/>
      <c r="AT269" s="16" t="s">
        <v>185</v>
      </c>
      <c r="AU269" s="16" t="s">
        <v>89</v>
      </c>
    </row>
    <row r="270" spans="2:65" s="13" customFormat="1">
      <c r="B270" s="156"/>
      <c r="D270" s="145" t="s">
        <v>189</v>
      </c>
      <c r="E270" s="157" t="s">
        <v>147</v>
      </c>
      <c r="F270" s="158" t="s">
        <v>410</v>
      </c>
      <c r="H270" s="159">
        <v>10</v>
      </c>
      <c r="I270" s="160"/>
      <c r="L270" s="156"/>
      <c r="M270" s="161"/>
      <c r="T270" s="162"/>
      <c r="AT270" s="157" t="s">
        <v>189</v>
      </c>
      <c r="AU270" s="157" t="s">
        <v>89</v>
      </c>
      <c r="AV270" s="13" t="s">
        <v>89</v>
      </c>
      <c r="AW270" s="13" t="s">
        <v>41</v>
      </c>
      <c r="AX270" s="13" t="s">
        <v>80</v>
      </c>
      <c r="AY270" s="157" t="s">
        <v>177</v>
      </c>
    </row>
    <row r="271" spans="2:65" s="14" customFormat="1">
      <c r="B271" s="163"/>
      <c r="D271" s="145" t="s">
        <v>189</v>
      </c>
      <c r="E271" s="164" t="s">
        <v>39</v>
      </c>
      <c r="F271" s="165" t="s">
        <v>192</v>
      </c>
      <c r="H271" s="166">
        <v>10</v>
      </c>
      <c r="I271" s="167"/>
      <c r="L271" s="163"/>
      <c r="M271" s="168"/>
      <c r="T271" s="169"/>
      <c r="AT271" s="164" t="s">
        <v>189</v>
      </c>
      <c r="AU271" s="164" t="s">
        <v>89</v>
      </c>
      <c r="AV271" s="14" t="s">
        <v>183</v>
      </c>
      <c r="AW271" s="14" t="s">
        <v>41</v>
      </c>
      <c r="AX271" s="14" t="s">
        <v>87</v>
      </c>
      <c r="AY271" s="164" t="s">
        <v>177</v>
      </c>
    </row>
    <row r="272" spans="2:65" s="1" customFormat="1" ht="16.5" customHeight="1">
      <c r="B272" s="32"/>
      <c r="C272" s="171" t="s">
        <v>411</v>
      </c>
      <c r="D272" s="182" t="s">
        <v>382</v>
      </c>
      <c r="E272" s="173" t="s">
        <v>412</v>
      </c>
      <c r="F272" s="174" t="s">
        <v>413</v>
      </c>
      <c r="G272" s="175" t="s">
        <v>414</v>
      </c>
      <c r="H272" s="176">
        <v>4</v>
      </c>
      <c r="I272" s="177"/>
      <c r="J272" s="178">
        <f>ROUND(I272*H272,2)</f>
        <v>0</v>
      </c>
      <c r="K272" s="174" t="s">
        <v>182</v>
      </c>
      <c r="L272" s="179"/>
      <c r="M272" s="180" t="s">
        <v>39</v>
      </c>
      <c r="N272" s="181" t="s">
        <v>53</v>
      </c>
      <c r="P272" s="141">
        <f>O272*H272</f>
        <v>0</v>
      </c>
      <c r="Q272" s="141">
        <v>0</v>
      </c>
      <c r="R272" s="141">
        <f>Q272*H272</f>
        <v>0</v>
      </c>
      <c r="S272" s="141">
        <v>0</v>
      </c>
      <c r="T272" s="142">
        <f>S272*H272</f>
        <v>0</v>
      </c>
      <c r="AR272" s="143" t="s">
        <v>234</v>
      </c>
      <c r="AT272" s="143" t="s">
        <v>382</v>
      </c>
      <c r="AU272" s="143" t="s">
        <v>89</v>
      </c>
      <c r="AY272" s="16" t="s">
        <v>177</v>
      </c>
      <c r="BE272" s="144">
        <f>IF(N272="základní",J272,0)</f>
        <v>0</v>
      </c>
      <c r="BF272" s="144">
        <f>IF(N272="snížená",J272,0)</f>
        <v>0</v>
      </c>
      <c r="BG272" s="144">
        <f>IF(N272="zákl. přenesená",J272,0)</f>
        <v>0</v>
      </c>
      <c r="BH272" s="144">
        <f>IF(N272="sníž. přenesená",J272,0)</f>
        <v>0</v>
      </c>
      <c r="BI272" s="144">
        <f>IF(N272="nulová",J272,0)</f>
        <v>0</v>
      </c>
      <c r="BJ272" s="16" t="s">
        <v>183</v>
      </c>
      <c r="BK272" s="144">
        <f>ROUND(I272*H272,2)</f>
        <v>0</v>
      </c>
      <c r="BL272" s="16" t="s">
        <v>183</v>
      </c>
      <c r="BM272" s="143" t="s">
        <v>415</v>
      </c>
    </row>
    <row r="273" spans="2:65" s="1" customFormat="1">
      <c r="B273" s="32"/>
      <c r="D273" s="145" t="s">
        <v>185</v>
      </c>
      <c r="F273" s="146" t="s">
        <v>413</v>
      </c>
      <c r="I273" s="147"/>
      <c r="L273" s="32"/>
      <c r="M273" s="148"/>
      <c r="T273" s="53"/>
      <c r="AT273" s="16" t="s">
        <v>185</v>
      </c>
      <c r="AU273" s="16" t="s">
        <v>89</v>
      </c>
    </row>
    <row r="274" spans="2:65" s="1" customFormat="1" ht="24.2" customHeight="1">
      <c r="B274" s="32"/>
      <c r="C274" s="171" t="s">
        <v>416</v>
      </c>
      <c r="D274" s="183" t="s">
        <v>382</v>
      </c>
      <c r="E274" s="173" t="s">
        <v>417</v>
      </c>
      <c r="F274" s="174" t="s">
        <v>418</v>
      </c>
      <c r="G274" s="175" t="s">
        <v>120</v>
      </c>
      <c r="H274" s="176">
        <v>400</v>
      </c>
      <c r="I274" s="177"/>
      <c r="J274" s="178">
        <f>ROUND(I274*H274,2)</f>
        <v>0</v>
      </c>
      <c r="K274" s="174" t="s">
        <v>182</v>
      </c>
      <c r="L274" s="179"/>
      <c r="M274" s="180" t="s">
        <v>39</v>
      </c>
      <c r="N274" s="181" t="s">
        <v>53</v>
      </c>
      <c r="P274" s="141">
        <f>O274*H274</f>
        <v>0</v>
      </c>
      <c r="Q274" s="141">
        <v>0</v>
      </c>
      <c r="R274" s="141">
        <f>Q274*H274</f>
        <v>0</v>
      </c>
      <c r="S274" s="141">
        <v>0</v>
      </c>
      <c r="T274" s="142">
        <f>S274*H274</f>
        <v>0</v>
      </c>
      <c r="AR274" s="143" t="s">
        <v>234</v>
      </c>
      <c r="AT274" s="143" t="s">
        <v>382</v>
      </c>
      <c r="AU274" s="143" t="s">
        <v>89</v>
      </c>
      <c r="AY274" s="16" t="s">
        <v>177</v>
      </c>
      <c r="BE274" s="144">
        <f>IF(N274="základní",J274,0)</f>
        <v>0</v>
      </c>
      <c r="BF274" s="144">
        <f>IF(N274="snížená",J274,0)</f>
        <v>0</v>
      </c>
      <c r="BG274" s="144">
        <f>IF(N274="zákl. přenesená",J274,0)</f>
        <v>0</v>
      </c>
      <c r="BH274" s="144">
        <f>IF(N274="sníž. přenesená",J274,0)</f>
        <v>0</v>
      </c>
      <c r="BI274" s="144">
        <f>IF(N274="nulová",J274,0)</f>
        <v>0</v>
      </c>
      <c r="BJ274" s="16" t="s">
        <v>183</v>
      </c>
      <c r="BK274" s="144">
        <f>ROUND(I274*H274,2)</f>
        <v>0</v>
      </c>
      <c r="BL274" s="16" t="s">
        <v>183</v>
      </c>
      <c r="BM274" s="143" t="s">
        <v>419</v>
      </c>
    </row>
    <row r="275" spans="2:65" s="1" customFormat="1" ht="19.5">
      <c r="B275" s="32"/>
      <c r="D275" s="145" t="s">
        <v>185</v>
      </c>
      <c r="F275" s="146" t="s">
        <v>418</v>
      </c>
      <c r="I275" s="147"/>
      <c r="L275" s="32"/>
      <c r="M275" s="148"/>
      <c r="T275" s="53"/>
      <c r="AT275" s="16" t="s">
        <v>185</v>
      </c>
      <c r="AU275" s="16" t="s">
        <v>89</v>
      </c>
    </row>
    <row r="276" spans="2:65" s="1" customFormat="1" ht="24.2" customHeight="1">
      <c r="B276" s="32"/>
      <c r="C276" s="171" t="s">
        <v>420</v>
      </c>
      <c r="D276" s="183" t="s">
        <v>382</v>
      </c>
      <c r="E276" s="173" t="s">
        <v>421</v>
      </c>
      <c r="F276" s="174" t="s">
        <v>422</v>
      </c>
      <c r="G276" s="175" t="s">
        <v>120</v>
      </c>
      <c r="H276" s="176">
        <v>100</v>
      </c>
      <c r="I276" s="177"/>
      <c r="J276" s="178">
        <f>ROUND(I276*H276,2)</f>
        <v>0</v>
      </c>
      <c r="K276" s="174" t="s">
        <v>182</v>
      </c>
      <c r="L276" s="179"/>
      <c r="M276" s="180" t="s">
        <v>39</v>
      </c>
      <c r="N276" s="181" t="s">
        <v>53</v>
      </c>
      <c r="P276" s="141">
        <f>O276*H276</f>
        <v>0</v>
      </c>
      <c r="Q276" s="141">
        <v>0</v>
      </c>
      <c r="R276" s="141">
        <f>Q276*H276</f>
        <v>0</v>
      </c>
      <c r="S276" s="141">
        <v>0</v>
      </c>
      <c r="T276" s="142">
        <f>S276*H276</f>
        <v>0</v>
      </c>
      <c r="AR276" s="143" t="s">
        <v>234</v>
      </c>
      <c r="AT276" s="143" t="s">
        <v>382</v>
      </c>
      <c r="AU276" s="143" t="s">
        <v>89</v>
      </c>
      <c r="AY276" s="16" t="s">
        <v>177</v>
      </c>
      <c r="BE276" s="144">
        <f>IF(N276="základní",J276,0)</f>
        <v>0</v>
      </c>
      <c r="BF276" s="144">
        <f>IF(N276="snížená",J276,0)</f>
        <v>0</v>
      </c>
      <c r="BG276" s="144">
        <f>IF(N276="zákl. přenesená",J276,0)</f>
        <v>0</v>
      </c>
      <c r="BH276" s="144">
        <f>IF(N276="sníž. přenesená",J276,0)</f>
        <v>0</v>
      </c>
      <c r="BI276" s="144">
        <f>IF(N276="nulová",J276,0)</f>
        <v>0</v>
      </c>
      <c r="BJ276" s="16" t="s">
        <v>183</v>
      </c>
      <c r="BK276" s="144">
        <f>ROUND(I276*H276,2)</f>
        <v>0</v>
      </c>
      <c r="BL276" s="16" t="s">
        <v>183</v>
      </c>
      <c r="BM276" s="143" t="s">
        <v>423</v>
      </c>
    </row>
    <row r="277" spans="2:65" s="1" customFormat="1" ht="19.5">
      <c r="B277" s="32"/>
      <c r="D277" s="145" t="s">
        <v>185</v>
      </c>
      <c r="F277" s="146" t="s">
        <v>422</v>
      </c>
      <c r="I277" s="147"/>
      <c r="L277" s="32"/>
      <c r="M277" s="148"/>
      <c r="T277" s="53"/>
      <c r="AT277" s="16" t="s">
        <v>185</v>
      </c>
      <c r="AU277" s="16" t="s">
        <v>89</v>
      </c>
    </row>
    <row r="278" spans="2:65" s="1" customFormat="1" ht="39">
      <c r="B278" s="32"/>
      <c r="D278" s="145" t="s">
        <v>424</v>
      </c>
      <c r="F278" s="149" t="s">
        <v>425</v>
      </c>
      <c r="I278" s="147"/>
      <c r="L278" s="32"/>
      <c r="M278" s="148"/>
      <c r="T278" s="53"/>
      <c r="AT278" s="16" t="s">
        <v>424</v>
      </c>
      <c r="AU278" s="16" t="s">
        <v>89</v>
      </c>
    </row>
    <row r="279" spans="2:65" s="11" customFormat="1" ht="25.9" customHeight="1">
      <c r="B279" s="120"/>
      <c r="D279" s="121" t="s">
        <v>79</v>
      </c>
      <c r="E279" s="122" t="s">
        <v>426</v>
      </c>
      <c r="F279" s="122" t="s">
        <v>427</v>
      </c>
      <c r="I279" s="123"/>
      <c r="J279" s="124">
        <f>BK279</f>
        <v>0</v>
      </c>
      <c r="L279" s="120"/>
      <c r="M279" s="125"/>
      <c r="P279" s="126">
        <f>SUM(P280:P327)</f>
        <v>0</v>
      </c>
      <c r="R279" s="126">
        <f>SUM(R280:R327)</f>
        <v>0</v>
      </c>
      <c r="T279" s="127">
        <f>SUM(T280:T327)</f>
        <v>0</v>
      </c>
      <c r="AR279" s="121" t="s">
        <v>183</v>
      </c>
      <c r="AT279" s="128" t="s">
        <v>79</v>
      </c>
      <c r="AU279" s="128" t="s">
        <v>80</v>
      </c>
      <c r="AY279" s="121" t="s">
        <v>177</v>
      </c>
      <c r="BK279" s="129">
        <f>SUM(BK280:BK327)</f>
        <v>0</v>
      </c>
    </row>
    <row r="280" spans="2:65" s="1" customFormat="1" ht="62.65" customHeight="1">
      <c r="B280" s="32"/>
      <c r="C280" s="132" t="s">
        <v>428</v>
      </c>
      <c r="D280" s="132" t="s">
        <v>180</v>
      </c>
      <c r="E280" s="133" t="s">
        <v>429</v>
      </c>
      <c r="F280" s="134" t="s">
        <v>430</v>
      </c>
      <c r="G280" s="135" t="s">
        <v>120</v>
      </c>
      <c r="H280" s="136">
        <v>1</v>
      </c>
      <c r="I280" s="137"/>
      <c r="J280" s="138">
        <f>ROUND(I280*H280,2)</f>
        <v>0</v>
      </c>
      <c r="K280" s="134" t="s">
        <v>182</v>
      </c>
      <c r="L280" s="32"/>
      <c r="M280" s="139" t="s">
        <v>39</v>
      </c>
      <c r="N280" s="140" t="s">
        <v>53</v>
      </c>
      <c r="P280" s="141">
        <f>O280*H280</f>
        <v>0</v>
      </c>
      <c r="Q280" s="141">
        <v>0</v>
      </c>
      <c r="R280" s="141">
        <f>Q280*H280</f>
        <v>0</v>
      </c>
      <c r="S280" s="141">
        <v>0</v>
      </c>
      <c r="T280" s="142">
        <f>S280*H280</f>
        <v>0</v>
      </c>
      <c r="AR280" s="143" t="s">
        <v>373</v>
      </c>
      <c r="AT280" s="143" t="s">
        <v>180</v>
      </c>
      <c r="AU280" s="143" t="s">
        <v>87</v>
      </c>
      <c r="AY280" s="16" t="s">
        <v>177</v>
      </c>
      <c r="BE280" s="144">
        <f>IF(N280="základní",J280,0)</f>
        <v>0</v>
      </c>
      <c r="BF280" s="144">
        <f>IF(N280="snížená",J280,0)</f>
        <v>0</v>
      </c>
      <c r="BG280" s="144">
        <f>IF(N280="zákl. přenesená",J280,0)</f>
        <v>0</v>
      </c>
      <c r="BH280" s="144">
        <f>IF(N280="sníž. přenesená",J280,0)</f>
        <v>0</v>
      </c>
      <c r="BI280" s="144">
        <f>IF(N280="nulová",J280,0)</f>
        <v>0</v>
      </c>
      <c r="BJ280" s="16" t="s">
        <v>183</v>
      </c>
      <c r="BK280" s="144">
        <f>ROUND(I280*H280,2)</f>
        <v>0</v>
      </c>
      <c r="BL280" s="16" t="s">
        <v>373</v>
      </c>
      <c r="BM280" s="143" t="s">
        <v>431</v>
      </c>
    </row>
    <row r="281" spans="2:65" s="1" customFormat="1" ht="78">
      <c r="B281" s="32"/>
      <c r="D281" s="145" t="s">
        <v>185</v>
      </c>
      <c r="F281" s="146" t="s">
        <v>432</v>
      </c>
      <c r="I281" s="147"/>
      <c r="L281" s="32"/>
      <c r="M281" s="148"/>
      <c r="T281" s="53"/>
      <c r="AT281" s="16" t="s">
        <v>185</v>
      </c>
      <c r="AU281" s="16" t="s">
        <v>87</v>
      </c>
    </row>
    <row r="282" spans="2:65" s="1" customFormat="1" ht="58.5">
      <c r="B282" s="32"/>
      <c r="D282" s="145" t="s">
        <v>187</v>
      </c>
      <c r="F282" s="149" t="s">
        <v>433</v>
      </c>
      <c r="I282" s="147"/>
      <c r="L282" s="32"/>
      <c r="M282" s="148"/>
      <c r="T282" s="53"/>
      <c r="AT282" s="16" t="s">
        <v>187</v>
      </c>
      <c r="AU282" s="16" t="s">
        <v>87</v>
      </c>
    </row>
    <row r="283" spans="2:65" s="13" customFormat="1">
      <c r="B283" s="156"/>
      <c r="D283" s="145" t="s">
        <v>189</v>
      </c>
      <c r="E283" s="157" t="s">
        <v>39</v>
      </c>
      <c r="F283" s="158" t="s">
        <v>434</v>
      </c>
      <c r="H283" s="159">
        <v>1</v>
      </c>
      <c r="I283" s="160"/>
      <c r="L283" s="156"/>
      <c r="M283" s="161"/>
      <c r="T283" s="162"/>
      <c r="AT283" s="157" t="s">
        <v>189</v>
      </c>
      <c r="AU283" s="157" t="s">
        <v>87</v>
      </c>
      <c r="AV283" s="13" t="s">
        <v>89</v>
      </c>
      <c r="AW283" s="13" t="s">
        <v>41</v>
      </c>
      <c r="AX283" s="13" t="s">
        <v>80</v>
      </c>
      <c r="AY283" s="157" t="s">
        <v>177</v>
      </c>
    </row>
    <row r="284" spans="2:65" s="14" customFormat="1">
      <c r="B284" s="163"/>
      <c r="D284" s="145" t="s">
        <v>189</v>
      </c>
      <c r="E284" s="164" t="s">
        <v>39</v>
      </c>
      <c r="F284" s="165" t="s">
        <v>192</v>
      </c>
      <c r="H284" s="166">
        <v>1</v>
      </c>
      <c r="I284" s="167"/>
      <c r="L284" s="163"/>
      <c r="M284" s="168"/>
      <c r="T284" s="169"/>
      <c r="AT284" s="164" t="s">
        <v>189</v>
      </c>
      <c r="AU284" s="164" t="s">
        <v>87</v>
      </c>
      <c r="AV284" s="14" t="s">
        <v>183</v>
      </c>
      <c r="AW284" s="14" t="s">
        <v>41</v>
      </c>
      <c r="AX284" s="14" t="s">
        <v>87</v>
      </c>
      <c r="AY284" s="164" t="s">
        <v>177</v>
      </c>
    </row>
    <row r="285" spans="2:65" s="1" customFormat="1" ht="55.5" customHeight="1">
      <c r="B285" s="32"/>
      <c r="C285" s="132" t="s">
        <v>435</v>
      </c>
      <c r="D285" s="170" t="s">
        <v>180</v>
      </c>
      <c r="E285" s="133" t="s">
        <v>436</v>
      </c>
      <c r="F285" s="134" t="s">
        <v>437</v>
      </c>
      <c r="G285" s="135" t="s">
        <v>125</v>
      </c>
      <c r="H285" s="136">
        <v>8848.27</v>
      </c>
      <c r="I285" s="137"/>
      <c r="J285" s="138">
        <f>ROUND(I285*H285,2)</f>
        <v>0</v>
      </c>
      <c r="K285" s="134" t="s">
        <v>182</v>
      </c>
      <c r="L285" s="32"/>
      <c r="M285" s="139" t="s">
        <v>39</v>
      </c>
      <c r="N285" s="140" t="s">
        <v>53</v>
      </c>
      <c r="P285" s="141">
        <f>O285*H285</f>
        <v>0</v>
      </c>
      <c r="Q285" s="141">
        <v>0</v>
      </c>
      <c r="R285" s="141">
        <f>Q285*H285</f>
        <v>0</v>
      </c>
      <c r="S285" s="141">
        <v>0</v>
      </c>
      <c r="T285" s="142">
        <f>S285*H285</f>
        <v>0</v>
      </c>
      <c r="AR285" s="143" t="s">
        <v>373</v>
      </c>
      <c r="AT285" s="143" t="s">
        <v>180</v>
      </c>
      <c r="AU285" s="143" t="s">
        <v>87</v>
      </c>
      <c r="AY285" s="16" t="s">
        <v>177</v>
      </c>
      <c r="BE285" s="144">
        <f>IF(N285="základní",J285,0)</f>
        <v>0</v>
      </c>
      <c r="BF285" s="144">
        <f>IF(N285="snížená",J285,0)</f>
        <v>0</v>
      </c>
      <c r="BG285" s="144">
        <f>IF(N285="zákl. přenesená",J285,0)</f>
        <v>0</v>
      </c>
      <c r="BH285" s="144">
        <f>IF(N285="sníž. přenesená",J285,0)</f>
        <v>0</v>
      </c>
      <c r="BI285" s="144">
        <f>IF(N285="nulová",J285,0)</f>
        <v>0</v>
      </c>
      <c r="BJ285" s="16" t="s">
        <v>183</v>
      </c>
      <c r="BK285" s="144">
        <f>ROUND(I285*H285,2)</f>
        <v>0</v>
      </c>
      <c r="BL285" s="16" t="s">
        <v>373</v>
      </c>
      <c r="BM285" s="143" t="s">
        <v>438</v>
      </c>
    </row>
    <row r="286" spans="2:65" s="1" customFormat="1" ht="78">
      <c r="B286" s="32"/>
      <c r="D286" s="145" t="s">
        <v>185</v>
      </c>
      <c r="F286" s="146" t="s">
        <v>439</v>
      </c>
      <c r="I286" s="147"/>
      <c r="L286" s="32"/>
      <c r="M286" s="148"/>
      <c r="T286" s="53"/>
      <c r="AT286" s="16" t="s">
        <v>185</v>
      </c>
      <c r="AU286" s="16" t="s">
        <v>87</v>
      </c>
    </row>
    <row r="287" spans="2:65" s="1" customFormat="1" ht="58.5">
      <c r="B287" s="32"/>
      <c r="D287" s="145" t="s">
        <v>187</v>
      </c>
      <c r="F287" s="149" t="s">
        <v>433</v>
      </c>
      <c r="I287" s="147"/>
      <c r="L287" s="32"/>
      <c r="M287" s="148"/>
      <c r="T287" s="53"/>
      <c r="AT287" s="16" t="s">
        <v>187</v>
      </c>
      <c r="AU287" s="16" t="s">
        <v>87</v>
      </c>
    </row>
    <row r="288" spans="2:65" s="13" customFormat="1" ht="22.5">
      <c r="B288" s="156"/>
      <c r="D288" s="145" t="s">
        <v>189</v>
      </c>
      <c r="E288" s="157" t="s">
        <v>123</v>
      </c>
      <c r="F288" s="158" t="s">
        <v>440</v>
      </c>
      <c r="H288" s="159">
        <v>5232.6000000000004</v>
      </c>
      <c r="I288" s="160"/>
      <c r="L288" s="156"/>
      <c r="M288" s="161"/>
      <c r="T288" s="162"/>
      <c r="AT288" s="157" t="s">
        <v>189</v>
      </c>
      <c r="AU288" s="157" t="s">
        <v>87</v>
      </c>
      <c r="AV288" s="13" t="s">
        <v>89</v>
      </c>
      <c r="AW288" s="13" t="s">
        <v>41</v>
      </c>
      <c r="AX288" s="13" t="s">
        <v>80</v>
      </c>
      <c r="AY288" s="157" t="s">
        <v>177</v>
      </c>
    </row>
    <row r="289" spans="2:65" s="13" customFormat="1" ht="22.5">
      <c r="B289" s="156"/>
      <c r="D289" s="145" t="s">
        <v>189</v>
      </c>
      <c r="E289" s="157" t="s">
        <v>39</v>
      </c>
      <c r="F289" s="158" t="s">
        <v>441</v>
      </c>
      <c r="H289" s="159">
        <v>281.69</v>
      </c>
      <c r="I289" s="160"/>
      <c r="L289" s="156"/>
      <c r="M289" s="161"/>
      <c r="T289" s="162"/>
      <c r="AT289" s="157" t="s">
        <v>189</v>
      </c>
      <c r="AU289" s="157" t="s">
        <v>87</v>
      </c>
      <c r="AV289" s="13" t="s">
        <v>89</v>
      </c>
      <c r="AW289" s="13" t="s">
        <v>41</v>
      </c>
      <c r="AX289" s="13" t="s">
        <v>80</v>
      </c>
      <c r="AY289" s="157" t="s">
        <v>177</v>
      </c>
    </row>
    <row r="290" spans="2:65" s="13" customFormat="1" ht="22.5">
      <c r="B290" s="156"/>
      <c r="D290" s="145" t="s">
        <v>189</v>
      </c>
      <c r="E290" s="157" t="s">
        <v>39</v>
      </c>
      <c r="F290" s="158" t="s">
        <v>442</v>
      </c>
      <c r="H290" s="159">
        <v>3313.98</v>
      </c>
      <c r="I290" s="160"/>
      <c r="L290" s="156"/>
      <c r="M290" s="161"/>
      <c r="T290" s="162"/>
      <c r="AT290" s="157" t="s">
        <v>189</v>
      </c>
      <c r="AU290" s="157" t="s">
        <v>87</v>
      </c>
      <c r="AV290" s="13" t="s">
        <v>89</v>
      </c>
      <c r="AW290" s="13" t="s">
        <v>41</v>
      </c>
      <c r="AX290" s="13" t="s">
        <v>80</v>
      </c>
      <c r="AY290" s="157" t="s">
        <v>177</v>
      </c>
    </row>
    <row r="291" spans="2:65" s="13" customFormat="1" ht="22.5">
      <c r="B291" s="156"/>
      <c r="D291" s="145" t="s">
        <v>189</v>
      </c>
      <c r="E291" s="157" t="s">
        <v>39</v>
      </c>
      <c r="F291" s="158" t="s">
        <v>443</v>
      </c>
      <c r="H291" s="159">
        <v>20</v>
      </c>
      <c r="I291" s="160"/>
      <c r="L291" s="156"/>
      <c r="M291" s="161"/>
      <c r="T291" s="162"/>
      <c r="AT291" s="157" t="s">
        <v>189</v>
      </c>
      <c r="AU291" s="157" t="s">
        <v>87</v>
      </c>
      <c r="AV291" s="13" t="s">
        <v>89</v>
      </c>
      <c r="AW291" s="13" t="s">
        <v>41</v>
      </c>
      <c r="AX291" s="13" t="s">
        <v>80</v>
      </c>
      <c r="AY291" s="157" t="s">
        <v>177</v>
      </c>
    </row>
    <row r="292" spans="2:65" s="14" customFormat="1">
      <c r="B292" s="163"/>
      <c r="D292" s="145" t="s">
        <v>189</v>
      </c>
      <c r="E292" s="164" t="s">
        <v>39</v>
      </c>
      <c r="F292" s="165" t="s">
        <v>192</v>
      </c>
      <c r="H292" s="166">
        <v>8848.27</v>
      </c>
      <c r="I292" s="167"/>
      <c r="L292" s="163"/>
      <c r="M292" s="168"/>
      <c r="T292" s="169"/>
      <c r="AT292" s="164" t="s">
        <v>189</v>
      </c>
      <c r="AU292" s="164" t="s">
        <v>87</v>
      </c>
      <c r="AV292" s="14" t="s">
        <v>183</v>
      </c>
      <c r="AW292" s="14" t="s">
        <v>41</v>
      </c>
      <c r="AX292" s="14" t="s">
        <v>87</v>
      </c>
      <c r="AY292" s="164" t="s">
        <v>177</v>
      </c>
    </row>
    <row r="293" spans="2:65" s="1" customFormat="1" ht="66.75" customHeight="1">
      <c r="B293" s="32"/>
      <c r="C293" s="132" t="s">
        <v>444</v>
      </c>
      <c r="D293" s="132" t="s">
        <v>180</v>
      </c>
      <c r="E293" s="133" t="s">
        <v>445</v>
      </c>
      <c r="F293" s="134" t="s">
        <v>446</v>
      </c>
      <c r="G293" s="135" t="s">
        <v>125</v>
      </c>
      <c r="H293" s="136">
        <v>57.2</v>
      </c>
      <c r="I293" s="137"/>
      <c r="J293" s="138">
        <f>ROUND(I293*H293,2)</f>
        <v>0</v>
      </c>
      <c r="K293" s="134" t="s">
        <v>182</v>
      </c>
      <c r="L293" s="32"/>
      <c r="M293" s="139" t="s">
        <v>39</v>
      </c>
      <c r="N293" s="140" t="s">
        <v>53</v>
      </c>
      <c r="P293" s="141">
        <f>O293*H293</f>
        <v>0</v>
      </c>
      <c r="Q293" s="141">
        <v>0</v>
      </c>
      <c r="R293" s="141">
        <f>Q293*H293</f>
        <v>0</v>
      </c>
      <c r="S293" s="141">
        <v>0</v>
      </c>
      <c r="T293" s="142">
        <f>S293*H293</f>
        <v>0</v>
      </c>
      <c r="AR293" s="143" t="s">
        <v>447</v>
      </c>
      <c r="AT293" s="143" t="s">
        <v>180</v>
      </c>
      <c r="AU293" s="143" t="s">
        <v>87</v>
      </c>
      <c r="AY293" s="16" t="s">
        <v>177</v>
      </c>
      <c r="BE293" s="144">
        <f>IF(N293="základní",J293,0)</f>
        <v>0</v>
      </c>
      <c r="BF293" s="144">
        <f>IF(N293="snížená",J293,0)</f>
        <v>0</v>
      </c>
      <c r="BG293" s="144">
        <f>IF(N293="zákl. přenesená",J293,0)</f>
        <v>0</v>
      </c>
      <c r="BH293" s="144">
        <f>IF(N293="sníž. přenesená",J293,0)</f>
        <v>0</v>
      </c>
      <c r="BI293" s="144">
        <f>IF(N293="nulová",J293,0)</f>
        <v>0</v>
      </c>
      <c r="BJ293" s="16" t="s">
        <v>183</v>
      </c>
      <c r="BK293" s="144">
        <f>ROUND(I293*H293,2)</f>
        <v>0</v>
      </c>
      <c r="BL293" s="16" t="s">
        <v>447</v>
      </c>
      <c r="BM293" s="143" t="s">
        <v>448</v>
      </c>
    </row>
    <row r="294" spans="2:65" s="1" customFormat="1" ht="78">
      <c r="B294" s="32"/>
      <c r="D294" s="145" t="s">
        <v>185</v>
      </c>
      <c r="F294" s="146" t="s">
        <v>449</v>
      </c>
      <c r="I294" s="147"/>
      <c r="L294" s="32"/>
      <c r="M294" s="148"/>
      <c r="T294" s="53"/>
      <c r="AT294" s="16" t="s">
        <v>185</v>
      </c>
      <c r="AU294" s="16" t="s">
        <v>87</v>
      </c>
    </row>
    <row r="295" spans="2:65" s="1" customFormat="1" ht="58.5">
      <c r="B295" s="32"/>
      <c r="D295" s="145" t="s">
        <v>187</v>
      </c>
      <c r="F295" s="149" t="s">
        <v>433</v>
      </c>
      <c r="I295" s="147"/>
      <c r="L295" s="32"/>
      <c r="M295" s="148"/>
      <c r="T295" s="53"/>
      <c r="AT295" s="16" t="s">
        <v>187</v>
      </c>
      <c r="AU295" s="16" t="s">
        <v>87</v>
      </c>
    </row>
    <row r="296" spans="2:65" s="1" customFormat="1" ht="19.5">
      <c r="B296" s="32"/>
      <c r="D296" s="145" t="s">
        <v>424</v>
      </c>
      <c r="F296" s="149" t="s">
        <v>450</v>
      </c>
      <c r="I296" s="147"/>
      <c r="L296" s="32"/>
      <c r="M296" s="148"/>
      <c r="T296" s="53"/>
      <c r="AT296" s="16" t="s">
        <v>424</v>
      </c>
      <c r="AU296" s="16" t="s">
        <v>87</v>
      </c>
    </row>
    <row r="297" spans="2:65" s="13" customFormat="1" ht="22.5">
      <c r="B297" s="156"/>
      <c r="D297" s="145" t="s">
        <v>189</v>
      </c>
      <c r="E297" s="157" t="s">
        <v>39</v>
      </c>
      <c r="F297" s="158" t="s">
        <v>451</v>
      </c>
      <c r="H297" s="159">
        <v>30.2</v>
      </c>
      <c r="I297" s="160"/>
      <c r="L297" s="156"/>
      <c r="M297" s="161"/>
      <c r="T297" s="162"/>
      <c r="AT297" s="157" t="s">
        <v>189</v>
      </c>
      <c r="AU297" s="157" t="s">
        <v>87</v>
      </c>
      <c r="AV297" s="13" t="s">
        <v>89</v>
      </c>
      <c r="AW297" s="13" t="s">
        <v>41</v>
      </c>
      <c r="AX297" s="13" t="s">
        <v>80</v>
      </c>
      <c r="AY297" s="157" t="s">
        <v>177</v>
      </c>
    </row>
    <row r="298" spans="2:65" s="13" customFormat="1" ht="22.5">
      <c r="B298" s="156"/>
      <c r="D298" s="145" t="s">
        <v>189</v>
      </c>
      <c r="E298" s="157" t="s">
        <v>127</v>
      </c>
      <c r="F298" s="158" t="s">
        <v>452</v>
      </c>
      <c r="H298" s="159">
        <v>27</v>
      </c>
      <c r="I298" s="160"/>
      <c r="L298" s="156"/>
      <c r="M298" s="161"/>
      <c r="T298" s="162"/>
      <c r="AT298" s="157" t="s">
        <v>189</v>
      </c>
      <c r="AU298" s="157" t="s">
        <v>87</v>
      </c>
      <c r="AV298" s="13" t="s">
        <v>89</v>
      </c>
      <c r="AW298" s="13" t="s">
        <v>41</v>
      </c>
      <c r="AX298" s="13" t="s">
        <v>80</v>
      </c>
      <c r="AY298" s="157" t="s">
        <v>177</v>
      </c>
    </row>
    <row r="299" spans="2:65" s="14" customFormat="1">
      <c r="B299" s="163"/>
      <c r="D299" s="145" t="s">
        <v>189</v>
      </c>
      <c r="E299" s="164" t="s">
        <v>39</v>
      </c>
      <c r="F299" s="165" t="s">
        <v>192</v>
      </c>
      <c r="H299" s="166">
        <v>57.2</v>
      </c>
      <c r="I299" s="167"/>
      <c r="L299" s="163"/>
      <c r="M299" s="168"/>
      <c r="T299" s="169"/>
      <c r="AT299" s="164" t="s">
        <v>189</v>
      </c>
      <c r="AU299" s="164" t="s">
        <v>87</v>
      </c>
      <c r="AV299" s="14" t="s">
        <v>183</v>
      </c>
      <c r="AW299" s="14" t="s">
        <v>41</v>
      </c>
      <c r="AX299" s="14" t="s">
        <v>87</v>
      </c>
      <c r="AY299" s="164" t="s">
        <v>177</v>
      </c>
    </row>
    <row r="300" spans="2:65" s="1" customFormat="1" ht="21.75" customHeight="1">
      <c r="B300" s="32"/>
      <c r="C300" s="132" t="s">
        <v>453</v>
      </c>
      <c r="D300" s="170" t="s">
        <v>180</v>
      </c>
      <c r="E300" s="133" t="s">
        <v>454</v>
      </c>
      <c r="F300" s="134" t="s">
        <v>455</v>
      </c>
      <c r="G300" s="135" t="s">
        <v>125</v>
      </c>
      <c r="H300" s="136">
        <v>5524.29</v>
      </c>
      <c r="I300" s="137"/>
      <c r="J300" s="138">
        <f>ROUND(I300*H300,2)</f>
        <v>0</v>
      </c>
      <c r="K300" s="134" t="s">
        <v>182</v>
      </c>
      <c r="L300" s="32"/>
      <c r="M300" s="139" t="s">
        <v>39</v>
      </c>
      <c r="N300" s="140" t="s">
        <v>53</v>
      </c>
      <c r="P300" s="141">
        <f>O300*H300</f>
        <v>0</v>
      </c>
      <c r="Q300" s="141">
        <v>0</v>
      </c>
      <c r="R300" s="141">
        <f>Q300*H300</f>
        <v>0</v>
      </c>
      <c r="S300" s="141">
        <v>0</v>
      </c>
      <c r="T300" s="142">
        <f>S300*H300</f>
        <v>0</v>
      </c>
      <c r="AR300" s="143" t="s">
        <v>373</v>
      </c>
      <c r="AT300" s="143" t="s">
        <v>180</v>
      </c>
      <c r="AU300" s="143" t="s">
        <v>87</v>
      </c>
      <c r="AY300" s="16" t="s">
        <v>177</v>
      </c>
      <c r="BE300" s="144">
        <f>IF(N300="základní",J300,0)</f>
        <v>0</v>
      </c>
      <c r="BF300" s="144">
        <f>IF(N300="snížená",J300,0)</f>
        <v>0</v>
      </c>
      <c r="BG300" s="144">
        <f>IF(N300="zákl. přenesená",J300,0)</f>
        <v>0</v>
      </c>
      <c r="BH300" s="144">
        <f>IF(N300="sníž. přenesená",J300,0)</f>
        <v>0</v>
      </c>
      <c r="BI300" s="144">
        <f>IF(N300="nulová",J300,0)</f>
        <v>0</v>
      </c>
      <c r="BJ300" s="16" t="s">
        <v>183</v>
      </c>
      <c r="BK300" s="144">
        <f>ROUND(I300*H300,2)</f>
        <v>0</v>
      </c>
      <c r="BL300" s="16" t="s">
        <v>373</v>
      </c>
      <c r="BM300" s="143" t="s">
        <v>456</v>
      </c>
    </row>
    <row r="301" spans="2:65" s="1" customFormat="1" ht="48.75">
      <c r="B301" s="32"/>
      <c r="D301" s="145" t="s">
        <v>185</v>
      </c>
      <c r="F301" s="146" t="s">
        <v>457</v>
      </c>
      <c r="I301" s="147"/>
      <c r="L301" s="32"/>
      <c r="M301" s="148"/>
      <c r="T301" s="53"/>
      <c r="AT301" s="16" t="s">
        <v>185</v>
      </c>
      <c r="AU301" s="16" t="s">
        <v>87</v>
      </c>
    </row>
    <row r="302" spans="2:65" s="1" customFormat="1" ht="58.5">
      <c r="B302" s="32"/>
      <c r="D302" s="145" t="s">
        <v>187</v>
      </c>
      <c r="F302" s="149" t="s">
        <v>458</v>
      </c>
      <c r="I302" s="147"/>
      <c r="L302" s="32"/>
      <c r="M302" s="148"/>
      <c r="T302" s="53"/>
      <c r="AT302" s="16" t="s">
        <v>187</v>
      </c>
      <c r="AU302" s="16" t="s">
        <v>87</v>
      </c>
    </row>
    <row r="303" spans="2:65" s="13" customFormat="1">
      <c r="B303" s="156"/>
      <c r="D303" s="145" t="s">
        <v>189</v>
      </c>
      <c r="E303" s="157" t="s">
        <v>39</v>
      </c>
      <c r="F303" s="158" t="s">
        <v>123</v>
      </c>
      <c r="H303" s="159">
        <v>5232.6000000000004</v>
      </c>
      <c r="I303" s="160"/>
      <c r="L303" s="156"/>
      <c r="M303" s="161"/>
      <c r="T303" s="162"/>
      <c r="AT303" s="157" t="s">
        <v>189</v>
      </c>
      <c r="AU303" s="157" t="s">
        <v>87</v>
      </c>
      <c r="AV303" s="13" t="s">
        <v>89</v>
      </c>
      <c r="AW303" s="13" t="s">
        <v>41</v>
      </c>
      <c r="AX303" s="13" t="s">
        <v>80</v>
      </c>
      <c r="AY303" s="157" t="s">
        <v>177</v>
      </c>
    </row>
    <row r="304" spans="2:65" s="13" customFormat="1">
      <c r="B304" s="156"/>
      <c r="D304" s="145" t="s">
        <v>189</v>
      </c>
      <c r="E304" s="157" t="s">
        <v>39</v>
      </c>
      <c r="F304" s="158" t="s">
        <v>147</v>
      </c>
      <c r="H304" s="159">
        <v>10</v>
      </c>
      <c r="I304" s="160"/>
      <c r="L304" s="156"/>
      <c r="M304" s="161"/>
      <c r="T304" s="162"/>
      <c r="AT304" s="157" t="s">
        <v>189</v>
      </c>
      <c r="AU304" s="157" t="s">
        <v>87</v>
      </c>
      <c r="AV304" s="13" t="s">
        <v>89</v>
      </c>
      <c r="AW304" s="13" t="s">
        <v>41</v>
      </c>
      <c r="AX304" s="13" t="s">
        <v>80</v>
      </c>
      <c r="AY304" s="157" t="s">
        <v>177</v>
      </c>
    </row>
    <row r="305" spans="2:65" s="13" customFormat="1">
      <c r="B305" s="156"/>
      <c r="D305" s="145" t="s">
        <v>189</v>
      </c>
      <c r="E305" s="157" t="s">
        <v>39</v>
      </c>
      <c r="F305" s="158" t="s">
        <v>459</v>
      </c>
      <c r="H305" s="159">
        <v>281.69</v>
      </c>
      <c r="I305" s="160"/>
      <c r="L305" s="156"/>
      <c r="M305" s="161"/>
      <c r="T305" s="162"/>
      <c r="AT305" s="157" t="s">
        <v>189</v>
      </c>
      <c r="AU305" s="157" t="s">
        <v>87</v>
      </c>
      <c r="AV305" s="13" t="s">
        <v>89</v>
      </c>
      <c r="AW305" s="13" t="s">
        <v>41</v>
      </c>
      <c r="AX305" s="13" t="s">
        <v>80</v>
      </c>
      <c r="AY305" s="157" t="s">
        <v>177</v>
      </c>
    </row>
    <row r="306" spans="2:65" s="14" customFormat="1">
      <c r="B306" s="163"/>
      <c r="D306" s="145" t="s">
        <v>189</v>
      </c>
      <c r="E306" s="164" t="s">
        <v>39</v>
      </c>
      <c r="F306" s="165" t="s">
        <v>192</v>
      </c>
      <c r="H306" s="166">
        <v>5524.29</v>
      </c>
      <c r="I306" s="167"/>
      <c r="L306" s="163"/>
      <c r="M306" s="168"/>
      <c r="T306" s="169"/>
      <c r="AT306" s="164" t="s">
        <v>189</v>
      </c>
      <c r="AU306" s="164" t="s">
        <v>87</v>
      </c>
      <c r="AV306" s="14" t="s">
        <v>183</v>
      </c>
      <c r="AW306" s="14" t="s">
        <v>41</v>
      </c>
      <c r="AX306" s="14" t="s">
        <v>87</v>
      </c>
      <c r="AY306" s="164" t="s">
        <v>177</v>
      </c>
    </row>
    <row r="307" spans="2:65" s="1" customFormat="1" ht="24.2" customHeight="1">
      <c r="B307" s="32"/>
      <c r="C307" s="132" t="s">
        <v>460</v>
      </c>
      <c r="D307" s="132" t="s">
        <v>180</v>
      </c>
      <c r="E307" s="133" t="s">
        <v>461</v>
      </c>
      <c r="F307" s="134" t="s">
        <v>462</v>
      </c>
      <c r="G307" s="135" t="s">
        <v>125</v>
      </c>
      <c r="H307" s="136">
        <v>30.2</v>
      </c>
      <c r="I307" s="137"/>
      <c r="J307" s="138">
        <f>ROUND(I307*H307,2)</f>
        <v>0</v>
      </c>
      <c r="K307" s="134" t="s">
        <v>182</v>
      </c>
      <c r="L307" s="32"/>
      <c r="M307" s="139" t="s">
        <v>39</v>
      </c>
      <c r="N307" s="140" t="s">
        <v>53</v>
      </c>
      <c r="P307" s="141">
        <f>O307*H307</f>
        <v>0</v>
      </c>
      <c r="Q307" s="141">
        <v>0</v>
      </c>
      <c r="R307" s="141">
        <f>Q307*H307</f>
        <v>0</v>
      </c>
      <c r="S307" s="141">
        <v>0</v>
      </c>
      <c r="T307" s="142">
        <f>S307*H307</f>
        <v>0</v>
      </c>
      <c r="AR307" s="143" t="s">
        <v>373</v>
      </c>
      <c r="AT307" s="143" t="s">
        <v>180</v>
      </c>
      <c r="AU307" s="143" t="s">
        <v>87</v>
      </c>
      <c r="AY307" s="16" t="s">
        <v>177</v>
      </c>
      <c r="BE307" s="144">
        <f>IF(N307="základní",J307,0)</f>
        <v>0</v>
      </c>
      <c r="BF307" s="144">
        <f>IF(N307="snížená",J307,0)</f>
        <v>0</v>
      </c>
      <c r="BG307" s="144">
        <f>IF(N307="zákl. přenesená",J307,0)</f>
        <v>0</v>
      </c>
      <c r="BH307" s="144">
        <f>IF(N307="sníž. přenesená",J307,0)</f>
        <v>0</v>
      </c>
      <c r="BI307" s="144">
        <f>IF(N307="nulová",J307,0)</f>
        <v>0</v>
      </c>
      <c r="BJ307" s="16" t="s">
        <v>183</v>
      </c>
      <c r="BK307" s="144">
        <f>ROUND(I307*H307,2)</f>
        <v>0</v>
      </c>
      <c r="BL307" s="16" t="s">
        <v>373</v>
      </c>
      <c r="BM307" s="143" t="s">
        <v>463</v>
      </c>
    </row>
    <row r="308" spans="2:65" s="1" customFormat="1" ht="48.75">
      <c r="B308" s="32"/>
      <c r="D308" s="145" t="s">
        <v>185</v>
      </c>
      <c r="F308" s="146" t="s">
        <v>464</v>
      </c>
      <c r="I308" s="147"/>
      <c r="L308" s="32"/>
      <c r="M308" s="148"/>
      <c r="T308" s="53"/>
      <c r="AT308" s="16" t="s">
        <v>185</v>
      </c>
      <c r="AU308" s="16" t="s">
        <v>87</v>
      </c>
    </row>
    <row r="309" spans="2:65" s="1" customFormat="1" ht="58.5">
      <c r="B309" s="32"/>
      <c r="D309" s="145" t="s">
        <v>187</v>
      </c>
      <c r="F309" s="149" t="s">
        <v>458</v>
      </c>
      <c r="I309" s="147"/>
      <c r="L309" s="32"/>
      <c r="M309" s="148"/>
      <c r="T309" s="53"/>
      <c r="AT309" s="16" t="s">
        <v>187</v>
      </c>
      <c r="AU309" s="16" t="s">
        <v>87</v>
      </c>
    </row>
    <row r="310" spans="2:65" s="13" customFormat="1">
      <c r="B310" s="156"/>
      <c r="D310" s="145" t="s">
        <v>189</v>
      </c>
      <c r="E310" s="157" t="s">
        <v>39</v>
      </c>
      <c r="F310" s="158" t="s">
        <v>465</v>
      </c>
      <c r="H310" s="159">
        <v>30.2</v>
      </c>
      <c r="I310" s="160"/>
      <c r="L310" s="156"/>
      <c r="M310" s="161"/>
      <c r="T310" s="162"/>
      <c r="AT310" s="157" t="s">
        <v>189</v>
      </c>
      <c r="AU310" s="157" t="s">
        <v>87</v>
      </c>
      <c r="AV310" s="13" t="s">
        <v>89</v>
      </c>
      <c r="AW310" s="13" t="s">
        <v>41</v>
      </c>
      <c r="AX310" s="13" t="s">
        <v>80</v>
      </c>
      <c r="AY310" s="157" t="s">
        <v>177</v>
      </c>
    </row>
    <row r="311" spans="2:65" s="14" customFormat="1">
      <c r="B311" s="163"/>
      <c r="D311" s="145" t="s">
        <v>189</v>
      </c>
      <c r="E311" s="164" t="s">
        <v>39</v>
      </c>
      <c r="F311" s="165" t="s">
        <v>192</v>
      </c>
      <c r="H311" s="166">
        <v>30.2</v>
      </c>
      <c r="I311" s="167"/>
      <c r="L311" s="163"/>
      <c r="M311" s="168"/>
      <c r="T311" s="169"/>
      <c r="AT311" s="164" t="s">
        <v>189</v>
      </c>
      <c r="AU311" s="164" t="s">
        <v>87</v>
      </c>
      <c r="AV311" s="14" t="s">
        <v>183</v>
      </c>
      <c r="AW311" s="14" t="s">
        <v>41</v>
      </c>
      <c r="AX311" s="14" t="s">
        <v>87</v>
      </c>
      <c r="AY311" s="164" t="s">
        <v>177</v>
      </c>
    </row>
    <row r="312" spans="2:65" s="1" customFormat="1" ht="21.75" customHeight="1">
      <c r="B312" s="32"/>
      <c r="C312" s="132" t="s">
        <v>466</v>
      </c>
      <c r="D312" s="170" t="s">
        <v>180</v>
      </c>
      <c r="E312" s="133" t="s">
        <v>467</v>
      </c>
      <c r="F312" s="134" t="s">
        <v>468</v>
      </c>
      <c r="G312" s="135" t="s">
        <v>125</v>
      </c>
      <c r="H312" s="136">
        <v>5524.29</v>
      </c>
      <c r="I312" s="137"/>
      <c r="J312" s="138">
        <f>ROUND(I312*H312,2)</f>
        <v>0</v>
      </c>
      <c r="K312" s="134" t="s">
        <v>182</v>
      </c>
      <c r="L312" s="32"/>
      <c r="M312" s="139" t="s">
        <v>39</v>
      </c>
      <c r="N312" s="140" t="s">
        <v>53</v>
      </c>
      <c r="P312" s="141">
        <f>O312*H312</f>
        <v>0</v>
      </c>
      <c r="Q312" s="141">
        <v>0</v>
      </c>
      <c r="R312" s="141">
        <f>Q312*H312</f>
        <v>0</v>
      </c>
      <c r="S312" s="141">
        <v>0</v>
      </c>
      <c r="T312" s="142">
        <f>S312*H312</f>
        <v>0</v>
      </c>
      <c r="AR312" s="143" t="s">
        <v>373</v>
      </c>
      <c r="AT312" s="143" t="s">
        <v>180</v>
      </c>
      <c r="AU312" s="143" t="s">
        <v>87</v>
      </c>
      <c r="AY312" s="16" t="s">
        <v>177</v>
      </c>
      <c r="BE312" s="144">
        <f>IF(N312="základní",J312,0)</f>
        <v>0</v>
      </c>
      <c r="BF312" s="144">
        <f>IF(N312="snížená",J312,0)</f>
        <v>0</v>
      </c>
      <c r="BG312" s="144">
        <f>IF(N312="zákl. přenesená",J312,0)</f>
        <v>0</v>
      </c>
      <c r="BH312" s="144">
        <f>IF(N312="sníž. přenesená",J312,0)</f>
        <v>0</v>
      </c>
      <c r="BI312" s="144">
        <f>IF(N312="nulová",J312,0)</f>
        <v>0</v>
      </c>
      <c r="BJ312" s="16" t="s">
        <v>183</v>
      </c>
      <c r="BK312" s="144">
        <f>ROUND(I312*H312,2)</f>
        <v>0</v>
      </c>
      <c r="BL312" s="16" t="s">
        <v>373</v>
      </c>
      <c r="BM312" s="143" t="s">
        <v>469</v>
      </c>
    </row>
    <row r="313" spans="2:65" s="1" customFormat="1" ht="58.5">
      <c r="B313" s="32"/>
      <c r="D313" s="145" t="s">
        <v>185</v>
      </c>
      <c r="F313" s="146" t="s">
        <v>470</v>
      </c>
      <c r="I313" s="147"/>
      <c r="L313" s="32"/>
      <c r="M313" s="148"/>
      <c r="T313" s="53"/>
      <c r="AT313" s="16" t="s">
        <v>185</v>
      </c>
      <c r="AU313" s="16" t="s">
        <v>87</v>
      </c>
    </row>
    <row r="314" spans="2:65" s="1" customFormat="1" ht="58.5">
      <c r="B314" s="32"/>
      <c r="D314" s="145" t="s">
        <v>187</v>
      </c>
      <c r="F314" s="149" t="s">
        <v>471</v>
      </c>
      <c r="I314" s="147"/>
      <c r="L314" s="32"/>
      <c r="M314" s="148"/>
      <c r="T314" s="53"/>
      <c r="AT314" s="16" t="s">
        <v>187</v>
      </c>
      <c r="AU314" s="16" t="s">
        <v>87</v>
      </c>
    </row>
    <row r="315" spans="2:65" s="13" customFormat="1">
      <c r="B315" s="156"/>
      <c r="D315" s="145" t="s">
        <v>189</v>
      </c>
      <c r="E315" s="157" t="s">
        <v>39</v>
      </c>
      <c r="F315" s="158" t="s">
        <v>123</v>
      </c>
      <c r="H315" s="159">
        <v>5232.6000000000004</v>
      </c>
      <c r="I315" s="160"/>
      <c r="L315" s="156"/>
      <c r="M315" s="161"/>
      <c r="T315" s="162"/>
      <c r="AT315" s="157" t="s">
        <v>189</v>
      </c>
      <c r="AU315" s="157" t="s">
        <v>87</v>
      </c>
      <c r="AV315" s="13" t="s">
        <v>89</v>
      </c>
      <c r="AW315" s="13" t="s">
        <v>41</v>
      </c>
      <c r="AX315" s="13" t="s">
        <v>80</v>
      </c>
      <c r="AY315" s="157" t="s">
        <v>177</v>
      </c>
    </row>
    <row r="316" spans="2:65" s="13" customFormat="1">
      <c r="B316" s="156"/>
      <c r="D316" s="145" t="s">
        <v>189</v>
      </c>
      <c r="E316" s="157" t="s">
        <v>39</v>
      </c>
      <c r="F316" s="158" t="s">
        <v>147</v>
      </c>
      <c r="H316" s="159">
        <v>10</v>
      </c>
      <c r="I316" s="160"/>
      <c r="L316" s="156"/>
      <c r="M316" s="161"/>
      <c r="T316" s="162"/>
      <c r="AT316" s="157" t="s">
        <v>189</v>
      </c>
      <c r="AU316" s="157" t="s">
        <v>87</v>
      </c>
      <c r="AV316" s="13" t="s">
        <v>89</v>
      </c>
      <c r="AW316" s="13" t="s">
        <v>41</v>
      </c>
      <c r="AX316" s="13" t="s">
        <v>80</v>
      </c>
      <c r="AY316" s="157" t="s">
        <v>177</v>
      </c>
    </row>
    <row r="317" spans="2:65" s="13" customFormat="1">
      <c r="B317" s="156"/>
      <c r="D317" s="145" t="s">
        <v>189</v>
      </c>
      <c r="E317" s="157" t="s">
        <v>39</v>
      </c>
      <c r="F317" s="158" t="s">
        <v>459</v>
      </c>
      <c r="H317" s="159">
        <v>281.69</v>
      </c>
      <c r="I317" s="160"/>
      <c r="L317" s="156"/>
      <c r="M317" s="161"/>
      <c r="T317" s="162"/>
      <c r="AT317" s="157" t="s">
        <v>189</v>
      </c>
      <c r="AU317" s="157" t="s">
        <v>87</v>
      </c>
      <c r="AV317" s="13" t="s">
        <v>89</v>
      </c>
      <c r="AW317" s="13" t="s">
        <v>41</v>
      </c>
      <c r="AX317" s="13" t="s">
        <v>80</v>
      </c>
      <c r="AY317" s="157" t="s">
        <v>177</v>
      </c>
    </row>
    <row r="318" spans="2:65" s="14" customFormat="1">
      <c r="B318" s="163"/>
      <c r="D318" s="145" t="s">
        <v>189</v>
      </c>
      <c r="E318" s="164" t="s">
        <v>39</v>
      </c>
      <c r="F318" s="165" t="s">
        <v>192</v>
      </c>
      <c r="H318" s="166">
        <v>5524.29</v>
      </c>
      <c r="I318" s="167"/>
      <c r="L318" s="163"/>
      <c r="M318" s="168"/>
      <c r="T318" s="169"/>
      <c r="AT318" s="164" t="s">
        <v>189</v>
      </c>
      <c r="AU318" s="164" t="s">
        <v>87</v>
      </c>
      <c r="AV318" s="14" t="s">
        <v>183</v>
      </c>
      <c r="AW318" s="14" t="s">
        <v>41</v>
      </c>
      <c r="AX318" s="14" t="s">
        <v>87</v>
      </c>
      <c r="AY318" s="164" t="s">
        <v>177</v>
      </c>
    </row>
    <row r="319" spans="2:65" s="1" customFormat="1" ht="16.5" customHeight="1">
      <c r="B319" s="32"/>
      <c r="C319" s="132" t="s">
        <v>472</v>
      </c>
      <c r="D319" s="132" t="s">
        <v>180</v>
      </c>
      <c r="E319" s="133" t="s">
        <v>473</v>
      </c>
      <c r="F319" s="134" t="s">
        <v>474</v>
      </c>
      <c r="G319" s="135" t="s">
        <v>125</v>
      </c>
      <c r="H319" s="136">
        <v>3.6999999999999998E-2</v>
      </c>
      <c r="I319" s="137"/>
      <c r="J319" s="138">
        <f>ROUND(I319*H319,2)</f>
        <v>0</v>
      </c>
      <c r="K319" s="134" t="s">
        <v>182</v>
      </c>
      <c r="L319" s="32"/>
      <c r="M319" s="139" t="s">
        <v>39</v>
      </c>
      <c r="N319" s="140" t="s">
        <v>53</v>
      </c>
      <c r="P319" s="141">
        <f>O319*H319</f>
        <v>0</v>
      </c>
      <c r="Q319" s="141">
        <v>0</v>
      </c>
      <c r="R319" s="141">
        <f>Q319*H319</f>
        <v>0</v>
      </c>
      <c r="S319" s="141">
        <v>0</v>
      </c>
      <c r="T319" s="142">
        <f>S319*H319</f>
        <v>0</v>
      </c>
      <c r="AR319" s="143" t="s">
        <v>373</v>
      </c>
      <c r="AT319" s="143" t="s">
        <v>180</v>
      </c>
      <c r="AU319" s="143" t="s">
        <v>87</v>
      </c>
      <c r="AY319" s="16" t="s">
        <v>177</v>
      </c>
      <c r="BE319" s="144">
        <f>IF(N319="základní",J319,0)</f>
        <v>0</v>
      </c>
      <c r="BF319" s="144">
        <f>IF(N319="snížená",J319,0)</f>
        <v>0</v>
      </c>
      <c r="BG319" s="144">
        <f>IF(N319="zákl. přenesená",J319,0)</f>
        <v>0</v>
      </c>
      <c r="BH319" s="144">
        <f>IF(N319="sníž. přenesená",J319,0)</f>
        <v>0</v>
      </c>
      <c r="BI319" s="144">
        <f>IF(N319="nulová",J319,0)</f>
        <v>0</v>
      </c>
      <c r="BJ319" s="16" t="s">
        <v>183</v>
      </c>
      <c r="BK319" s="144">
        <f>ROUND(I319*H319,2)</f>
        <v>0</v>
      </c>
      <c r="BL319" s="16" t="s">
        <v>373</v>
      </c>
      <c r="BM319" s="143" t="s">
        <v>475</v>
      </c>
    </row>
    <row r="320" spans="2:65" s="1" customFormat="1" ht="48.75">
      <c r="B320" s="32"/>
      <c r="D320" s="145" t="s">
        <v>185</v>
      </c>
      <c r="F320" s="146" t="s">
        <v>476</v>
      </c>
      <c r="I320" s="147"/>
      <c r="L320" s="32"/>
      <c r="M320" s="148"/>
      <c r="T320" s="53"/>
      <c r="AT320" s="16" t="s">
        <v>185</v>
      </c>
      <c r="AU320" s="16" t="s">
        <v>87</v>
      </c>
    </row>
    <row r="321" spans="2:65" s="1" customFormat="1" ht="58.5">
      <c r="B321" s="32"/>
      <c r="D321" s="145" t="s">
        <v>187</v>
      </c>
      <c r="F321" s="149" t="s">
        <v>471</v>
      </c>
      <c r="I321" s="147"/>
      <c r="L321" s="32"/>
      <c r="M321" s="148"/>
      <c r="T321" s="53"/>
      <c r="AT321" s="16" t="s">
        <v>187</v>
      </c>
      <c r="AU321" s="16" t="s">
        <v>87</v>
      </c>
    </row>
    <row r="322" spans="2:65" s="13" customFormat="1">
      <c r="B322" s="156"/>
      <c r="D322" s="145" t="s">
        <v>189</v>
      </c>
      <c r="E322" s="157" t="s">
        <v>39</v>
      </c>
      <c r="F322" s="158" t="s">
        <v>477</v>
      </c>
      <c r="H322" s="159">
        <v>3.6999999999999998E-2</v>
      </c>
      <c r="I322" s="160"/>
      <c r="L322" s="156"/>
      <c r="M322" s="161"/>
      <c r="T322" s="162"/>
      <c r="AT322" s="157" t="s">
        <v>189</v>
      </c>
      <c r="AU322" s="157" t="s">
        <v>87</v>
      </c>
      <c r="AV322" s="13" t="s">
        <v>89</v>
      </c>
      <c r="AW322" s="13" t="s">
        <v>41</v>
      </c>
      <c r="AX322" s="13" t="s">
        <v>87</v>
      </c>
      <c r="AY322" s="157" t="s">
        <v>177</v>
      </c>
    </row>
    <row r="323" spans="2:65" s="1" customFormat="1" ht="16.5" customHeight="1">
      <c r="B323" s="32"/>
      <c r="C323" s="132" t="s">
        <v>478</v>
      </c>
      <c r="D323" s="132" t="s">
        <v>180</v>
      </c>
      <c r="E323" s="133" t="s">
        <v>479</v>
      </c>
      <c r="F323" s="134" t="s">
        <v>480</v>
      </c>
      <c r="G323" s="135" t="s">
        <v>125</v>
      </c>
      <c r="H323" s="136">
        <v>27</v>
      </c>
      <c r="I323" s="137"/>
      <c r="J323" s="138">
        <f>ROUND(I323*H323,2)</f>
        <v>0</v>
      </c>
      <c r="K323" s="134" t="s">
        <v>182</v>
      </c>
      <c r="L323" s="32"/>
      <c r="M323" s="139" t="s">
        <v>39</v>
      </c>
      <c r="N323" s="140" t="s">
        <v>53</v>
      </c>
      <c r="P323" s="141">
        <f>O323*H323</f>
        <v>0</v>
      </c>
      <c r="Q323" s="141">
        <v>0</v>
      </c>
      <c r="R323" s="141">
        <f>Q323*H323</f>
        <v>0</v>
      </c>
      <c r="S323" s="141">
        <v>0</v>
      </c>
      <c r="T323" s="142">
        <f>S323*H323</f>
        <v>0</v>
      </c>
      <c r="AR323" s="143" t="s">
        <v>373</v>
      </c>
      <c r="AT323" s="143" t="s">
        <v>180</v>
      </c>
      <c r="AU323" s="143" t="s">
        <v>87</v>
      </c>
      <c r="AY323" s="16" t="s">
        <v>177</v>
      </c>
      <c r="BE323" s="144">
        <f>IF(N323="základní",J323,0)</f>
        <v>0</v>
      </c>
      <c r="BF323" s="144">
        <f>IF(N323="snížená",J323,0)</f>
        <v>0</v>
      </c>
      <c r="BG323" s="144">
        <f>IF(N323="zákl. přenesená",J323,0)</f>
        <v>0</v>
      </c>
      <c r="BH323" s="144">
        <f>IF(N323="sníž. přenesená",J323,0)</f>
        <v>0</v>
      </c>
      <c r="BI323" s="144">
        <f>IF(N323="nulová",J323,0)</f>
        <v>0</v>
      </c>
      <c r="BJ323" s="16" t="s">
        <v>183</v>
      </c>
      <c r="BK323" s="144">
        <f>ROUND(I323*H323,2)</f>
        <v>0</v>
      </c>
      <c r="BL323" s="16" t="s">
        <v>373</v>
      </c>
      <c r="BM323" s="143" t="s">
        <v>481</v>
      </c>
    </row>
    <row r="324" spans="2:65" s="1" customFormat="1" ht="58.5">
      <c r="B324" s="32"/>
      <c r="D324" s="145" t="s">
        <v>185</v>
      </c>
      <c r="F324" s="146" t="s">
        <v>482</v>
      </c>
      <c r="I324" s="147"/>
      <c r="L324" s="32"/>
      <c r="M324" s="148"/>
      <c r="T324" s="53"/>
      <c r="AT324" s="16" t="s">
        <v>185</v>
      </c>
      <c r="AU324" s="16" t="s">
        <v>87</v>
      </c>
    </row>
    <row r="325" spans="2:65" s="1" customFormat="1" ht="58.5">
      <c r="B325" s="32"/>
      <c r="D325" s="145" t="s">
        <v>187</v>
      </c>
      <c r="F325" s="149" t="s">
        <v>471</v>
      </c>
      <c r="I325" s="147"/>
      <c r="L325" s="32"/>
      <c r="M325" s="148"/>
      <c r="T325" s="53"/>
      <c r="AT325" s="16" t="s">
        <v>187</v>
      </c>
      <c r="AU325" s="16" t="s">
        <v>87</v>
      </c>
    </row>
    <row r="326" spans="2:65" s="13" customFormat="1">
      <c r="B326" s="156"/>
      <c r="D326" s="145" t="s">
        <v>189</v>
      </c>
      <c r="E326" s="157" t="s">
        <v>39</v>
      </c>
      <c r="F326" s="158" t="s">
        <v>127</v>
      </c>
      <c r="H326" s="159">
        <v>27</v>
      </c>
      <c r="I326" s="160"/>
      <c r="L326" s="156"/>
      <c r="M326" s="161"/>
      <c r="T326" s="162"/>
      <c r="AT326" s="157" t="s">
        <v>189</v>
      </c>
      <c r="AU326" s="157" t="s">
        <v>87</v>
      </c>
      <c r="AV326" s="13" t="s">
        <v>89</v>
      </c>
      <c r="AW326" s="13" t="s">
        <v>41</v>
      </c>
      <c r="AX326" s="13" t="s">
        <v>80</v>
      </c>
      <c r="AY326" s="157" t="s">
        <v>177</v>
      </c>
    </row>
    <row r="327" spans="2:65" s="14" customFormat="1">
      <c r="B327" s="163"/>
      <c r="D327" s="145" t="s">
        <v>189</v>
      </c>
      <c r="E327" s="164" t="s">
        <v>39</v>
      </c>
      <c r="F327" s="165" t="s">
        <v>192</v>
      </c>
      <c r="H327" s="166">
        <v>27</v>
      </c>
      <c r="I327" s="167"/>
      <c r="L327" s="163"/>
      <c r="M327" s="184"/>
      <c r="N327" s="185"/>
      <c r="O327" s="185"/>
      <c r="P327" s="185"/>
      <c r="Q327" s="185"/>
      <c r="R327" s="185"/>
      <c r="S327" s="185"/>
      <c r="T327" s="186"/>
      <c r="AT327" s="164" t="s">
        <v>189</v>
      </c>
      <c r="AU327" s="164" t="s">
        <v>87</v>
      </c>
      <c r="AV327" s="14" t="s">
        <v>183</v>
      </c>
      <c r="AW327" s="14" t="s">
        <v>41</v>
      </c>
      <c r="AX327" s="14" t="s">
        <v>87</v>
      </c>
      <c r="AY327" s="164" t="s">
        <v>177</v>
      </c>
    </row>
    <row r="328" spans="2:65" s="1" customFormat="1" ht="6.95" customHeight="1">
      <c r="B328" s="42"/>
      <c r="C328" s="43"/>
      <c r="D328" s="43"/>
      <c r="E328" s="43"/>
      <c r="F328" s="43"/>
      <c r="G328" s="43"/>
      <c r="H328" s="43"/>
      <c r="I328" s="43"/>
      <c r="J328" s="43"/>
      <c r="K328" s="43"/>
      <c r="L328" s="32"/>
    </row>
  </sheetData>
  <sheetProtection algorithmName="SHA-512" hashValue="BnX8+ZsUoW/uIGn45oZPc3vnjsuOf4iJHvPjdCAMBpy06wDAnNu+ywZN8H3NQ88lZY04bMnSVIj0YGwxb7m5Fg==" saltValue="FTyfKf0McF5LlS3sUBWyiOb++LNVYrkY7GcXvCxAUY9XY3jw9QLcq68iBtU3p4amT5j4400tYhHYz/eWZKYT2Q==" spinCount="100000" sheet="1" objects="1" scenarios="1" formatColumns="0" formatRows="0" autoFilter="0"/>
  <autoFilter ref="C87:K327" xr:uid="{00000000-0009-0000-0000-000001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5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00"/>
      <c r="M2" s="200"/>
      <c r="N2" s="200"/>
      <c r="O2" s="200"/>
      <c r="P2" s="200"/>
      <c r="Q2" s="200"/>
      <c r="R2" s="200"/>
      <c r="S2" s="200"/>
      <c r="T2" s="200"/>
      <c r="U2" s="200"/>
      <c r="V2" s="200"/>
      <c r="AT2" s="16" t="s">
        <v>97</v>
      </c>
      <c r="AZ2" s="90" t="s">
        <v>483</v>
      </c>
      <c r="BA2" s="90" t="s">
        <v>484</v>
      </c>
      <c r="BB2" s="90" t="s">
        <v>132</v>
      </c>
      <c r="BC2" s="90" t="s">
        <v>485</v>
      </c>
      <c r="BD2" s="90" t="s">
        <v>89</v>
      </c>
    </row>
    <row r="3" spans="2:56" ht="6.95" customHeight="1">
      <c r="B3" s="17"/>
      <c r="C3" s="18"/>
      <c r="D3" s="18"/>
      <c r="E3" s="18"/>
      <c r="F3" s="18"/>
      <c r="G3" s="18"/>
      <c r="H3" s="18"/>
      <c r="I3" s="18"/>
      <c r="J3" s="18"/>
      <c r="K3" s="18"/>
      <c r="L3" s="19"/>
      <c r="AT3" s="16" t="s">
        <v>89</v>
      </c>
      <c r="AZ3" s="90" t="s">
        <v>486</v>
      </c>
      <c r="BA3" s="90" t="s">
        <v>487</v>
      </c>
      <c r="BB3" s="90" t="s">
        <v>125</v>
      </c>
      <c r="BC3" s="90" t="s">
        <v>488</v>
      </c>
      <c r="BD3" s="90" t="s">
        <v>89</v>
      </c>
    </row>
    <row r="4" spans="2:56" ht="24.95" customHeight="1">
      <c r="B4" s="19"/>
      <c r="D4" s="20" t="s">
        <v>122</v>
      </c>
      <c r="L4" s="19"/>
      <c r="M4" s="91" t="s">
        <v>10</v>
      </c>
      <c r="AT4" s="16" t="s">
        <v>41</v>
      </c>
    </row>
    <row r="5" spans="2:56" ht="6.95" customHeight="1">
      <c r="B5" s="19"/>
      <c r="L5" s="19"/>
    </row>
    <row r="6" spans="2:56" ht="12" customHeight="1">
      <c r="B6" s="19"/>
      <c r="D6" s="26" t="s">
        <v>16</v>
      </c>
      <c r="L6" s="19"/>
    </row>
    <row r="7" spans="2:56" ht="26.25" customHeight="1">
      <c r="B7" s="19"/>
      <c r="E7" s="242" t="str">
        <f>'Rekapitulace zakázky'!K6</f>
        <v>Oprava trati v úseku Ohníč - Úpořiny - změna č.1 po prohlídce staveniště</v>
      </c>
      <c r="F7" s="243"/>
      <c r="G7" s="243"/>
      <c r="H7" s="243"/>
      <c r="L7" s="19"/>
    </row>
    <row r="8" spans="2:56" ht="12" customHeight="1">
      <c r="B8" s="19"/>
      <c r="D8" s="26" t="s">
        <v>137</v>
      </c>
      <c r="L8" s="19"/>
    </row>
    <row r="9" spans="2:56" s="1" customFormat="1" ht="16.5" customHeight="1">
      <c r="B9" s="32"/>
      <c r="E9" s="242" t="s">
        <v>142</v>
      </c>
      <c r="F9" s="241"/>
      <c r="G9" s="241"/>
      <c r="H9" s="241"/>
      <c r="L9" s="32"/>
    </row>
    <row r="10" spans="2:56" s="1" customFormat="1" ht="12" customHeight="1">
      <c r="B10" s="32"/>
      <c r="D10" s="26" t="s">
        <v>146</v>
      </c>
      <c r="L10" s="32"/>
    </row>
    <row r="11" spans="2:56" s="1" customFormat="1" ht="30" customHeight="1">
      <c r="B11" s="32"/>
      <c r="E11" s="232" t="s">
        <v>489</v>
      </c>
      <c r="F11" s="241"/>
      <c r="G11" s="241"/>
      <c r="H11" s="241"/>
      <c r="L11" s="32"/>
    </row>
    <row r="12" spans="2:56" s="1" customFormat="1">
      <c r="B12" s="32"/>
      <c r="L12" s="32"/>
    </row>
    <row r="13" spans="2:56" s="1" customFormat="1" ht="12" customHeight="1">
      <c r="B13" s="32"/>
      <c r="D13" s="26" t="s">
        <v>18</v>
      </c>
      <c r="F13" s="24" t="s">
        <v>39</v>
      </c>
      <c r="I13" s="26" t="s">
        <v>20</v>
      </c>
      <c r="J13" s="24" t="s">
        <v>39</v>
      </c>
      <c r="L13" s="32"/>
    </row>
    <row r="14" spans="2:56" s="1" customFormat="1" ht="12" customHeight="1">
      <c r="B14" s="32"/>
      <c r="D14" s="26" t="s">
        <v>22</v>
      </c>
      <c r="F14" s="24" t="s">
        <v>23</v>
      </c>
      <c r="I14" s="26" t="s">
        <v>24</v>
      </c>
      <c r="J14" s="50" t="str">
        <f>'Rekapitulace zakázky'!AN8</f>
        <v>3. 2. 2023</v>
      </c>
      <c r="L14" s="32"/>
    </row>
    <row r="15" spans="2:56" s="1" customFormat="1" ht="10.9" customHeight="1">
      <c r="B15" s="32"/>
      <c r="L15" s="32"/>
    </row>
    <row r="16" spans="2:56" s="1" customFormat="1" ht="12" customHeight="1">
      <c r="B16" s="32"/>
      <c r="D16" s="26" t="s">
        <v>30</v>
      </c>
      <c r="I16" s="26" t="s">
        <v>31</v>
      </c>
      <c r="J16" s="24" t="s">
        <v>32</v>
      </c>
      <c r="L16" s="32"/>
    </row>
    <row r="17" spans="2:12" s="1" customFormat="1" ht="18" customHeight="1">
      <c r="B17" s="32"/>
      <c r="E17" s="24" t="s">
        <v>33</v>
      </c>
      <c r="I17" s="26" t="s">
        <v>34</v>
      </c>
      <c r="J17" s="24" t="s">
        <v>35</v>
      </c>
      <c r="L17" s="32"/>
    </row>
    <row r="18" spans="2:12" s="1" customFormat="1" ht="6.95" customHeight="1">
      <c r="B18" s="32"/>
      <c r="L18" s="32"/>
    </row>
    <row r="19" spans="2:12" s="1" customFormat="1" ht="12" customHeight="1">
      <c r="B19" s="32"/>
      <c r="D19" s="26" t="s">
        <v>36</v>
      </c>
      <c r="I19" s="26" t="s">
        <v>31</v>
      </c>
      <c r="J19" s="27" t="str">
        <f>'Rekapitulace zakázky'!AN13</f>
        <v>Vyplň údaj</v>
      </c>
      <c r="L19" s="32"/>
    </row>
    <row r="20" spans="2:12" s="1" customFormat="1" ht="18" customHeight="1">
      <c r="B20" s="32"/>
      <c r="E20" s="244" t="str">
        <f>'Rekapitulace zakázky'!E14</f>
        <v>Vyplň údaj</v>
      </c>
      <c r="F20" s="211"/>
      <c r="G20" s="211"/>
      <c r="H20" s="211"/>
      <c r="I20" s="26" t="s">
        <v>34</v>
      </c>
      <c r="J20" s="27" t="str">
        <f>'Rekapitulace zakázky'!AN14</f>
        <v>Vyplň údaj</v>
      </c>
      <c r="L20" s="32"/>
    </row>
    <row r="21" spans="2:12" s="1" customFormat="1" ht="6.95" customHeight="1">
      <c r="B21" s="32"/>
      <c r="L21" s="32"/>
    </row>
    <row r="22" spans="2:12" s="1" customFormat="1" ht="12" customHeight="1">
      <c r="B22" s="32"/>
      <c r="D22" s="26" t="s">
        <v>38</v>
      </c>
      <c r="I22" s="26" t="s">
        <v>31</v>
      </c>
      <c r="J22" s="24" t="str">
        <f>IF('Rekapitulace zakázky'!AN16="","",'Rekapitulace zakázky'!AN16)</f>
        <v/>
      </c>
      <c r="L22" s="32"/>
    </row>
    <row r="23" spans="2:12" s="1" customFormat="1" ht="18" customHeight="1">
      <c r="B23" s="32"/>
      <c r="E23" s="24" t="str">
        <f>IF('Rekapitulace zakázky'!E17="","",'Rekapitulace zakázky'!E17)</f>
        <v xml:space="preserve"> </v>
      </c>
      <c r="I23" s="26" t="s">
        <v>34</v>
      </c>
      <c r="J23" s="24" t="str">
        <f>IF('Rekapitulace zakázky'!AN17="","",'Rekapitulace zakázky'!AN17)</f>
        <v/>
      </c>
      <c r="L23" s="32"/>
    </row>
    <row r="24" spans="2:12" s="1" customFormat="1" ht="6.95" customHeight="1">
      <c r="B24" s="32"/>
      <c r="L24" s="32"/>
    </row>
    <row r="25" spans="2:12" s="1" customFormat="1" ht="12" customHeight="1">
      <c r="B25" s="32"/>
      <c r="D25" s="26" t="s">
        <v>42</v>
      </c>
      <c r="I25" s="26" t="s">
        <v>31</v>
      </c>
      <c r="J25" s="24" t="s">
        <v>39</v>
      </c>
      <c r="L25" s="32"/>
    </row>
    <row r="26" spans="2:12" s="1" customFormat="1" ht="18" customHeight="1">
      <c r="B26" s="32"/>
      <c r="E26" s="24" t="s">
        <v>43</v>
      </c>
      <c r="I26" s="26" t="s">
        <v>34</v>
      </c>
      <c r="J26" s="24" t="s">
        <v>39</v>
      </c>
      <c r="L26" s="32"/>
    </row>
    <row r="27" spans="2:12" s="1" customFormat="1" ht="6.95" customHeight="1">
      <c r="B27" s="32"/>
      <c r="L27" s="32"/>
    </row>
    <row r="28" spans="2:12" s="1" customFormat="1" ht="12" customHeight="1">
      <c r="B28" s="32"/>
      <c r="D28" s="26" t="s">
        <v>44</v>
      </c>
      <c r="L28" s="32"/>
    </row>
    <row r="29" spans="2:12" s="7" customFormat="1" ht="71.25" customHeight="1">
      <c r="B29" s="92"/>
      <c r="E29" s="215" t="s">
        <v>154</v>
      </c>
      <c r="F29" s="215"/>
      <c r="G29" s="215"/>
      <c r="H29" s="215"/>
      <c r="L29" s="92"/>
    </row>
    <row r="30" spans="2:12" s="1" customFormat="1" ht="6.95" customHeight="1">
      <c r="B30" s="32"/>
      <c r="L30" s="32"/>
    </row>
    <row r="31" spans="2:12" s="1" customFormat="1" ht="6.95" customHeight="1">
      <c r="B31" s="32"/>
      <c r="D31" s="51"/>
      <c r="E31" s="51"/>
      <c r="F31" s="51"/>
      <c r="G31" s="51"/>
      <c r="H31" s="51"/>
      <c r="I31" s="51"/>
      <c r="J31" s="51"/>
      <c r="K31" s="51"/>
      <c r="L31" s="32"/>
    </row>
    <row r="32" spans="2:12" s="1" customFormat="1" ht="25.35" customHeight="1">
      <c r="B32" s="32"/>
      <c r="D32" s="93" t="s">
        <v>46</v>
      </c>
      <c r="J32" s="63">
        <f>ROUND(J88, 2)</f>
        <v>0</v>
      </c>
      <c r="L32" s="32"/>
    </row>
    <row r="33" spans="2:12" s="1" customFormat="1" ht="6.95" customHeight="1">
      <c r="B33" s="32"/>
      <c r="D33" s="51"/>
      <c r="E33" s="51"/>
      <c r="F33" s="51"/>
      <c r="G33" s="51"/>
      <c r="H33" s="51"/>
      <c r="I33" s="51"/>
      <c r="J33" s="51"/>
      <c r="K33" s="51"/>
      <c r="L33" s="32"/>
    </row>
    <row r="34" spans="2:12" s="1" customFormat="1" ht="14.45" customHeight="1">
      <c r="B34" s="32"/>
      <c r="F34" s="35" t="s">
        <v>48</v>
      </c>
      <c r="I34" s="35" t="s">
        <v>47</v>
      </c>
      <c r="J34" s="35" t="s">
        <v>49</v>
      </c>
      <c r="L34" s="32"/>
    </row>
    <row r="35" spans="2:12" s="1" customFormat="1" ht="14.45" hidden="1" customHeight="1">
      <c r="B35" s="32"/>
      <c r="D35" s="37" t="s">
        <v>50</v>
      </c>
      <c r="E35" s="26" t="s">
        <v>51</v>
      </c>
      <c r="F35" s="83">
        <f>ROUND((SUM(BE88:BE150)),  2)</f>
        <v>0</v>
      </c>
      <c r="I35" s="94">
        <v>0.21</v>
      </c>
      <c r="J35" s="83">
        <f>ROUND(((SUM(BE88:BE150))*I35),  2)</f>
        <v>0</v>
      </c>
      <c r="L35" s="32"/>
    </row>
    <row r="36" spans="2:12" s="1" customFormat="1" ht="14.45" hidden="1" customHeight="1">
      <c r="B36" s="32"/>
      <c r="E36" s="26" t="s">
        <v>52</v>
      </c>
      <c r="F36" s="83">
        <f>ROUND((SUM(BF88:BF150)),  2)</f>
        <v>0</v>
      </c>
      <c r="I36" s="94">
        <v>0.15</v>
      </c>
      <c r="J36" s="83">
        <f>ROUND(((SUM(BF88:BF150))*I36),  2)</f>
        <v>0</v>
      </c>
      <c r="L36" s="32"/>
    </row>
    <row r="37" spans="2:12" s="1" customFormat="1" ht="14.45" customHeight="1">
      <c r="B37" s="32"/>
      <c r="D37" s="26" t="s">
        <v>50</v>
      </c>
      <c r="E37" s="26" t="s">
        <v>53</v>
      </c>
      <c r="F37" s="83">
        <f>ROUND((SUM(BG88:BG150)),  2)</f>
        <v>0</v>
      </c>
      <c r="I37" s="94">
        <v>0.21</v>
      </c>
      <c r="J37" s="83">
        <f>0</f>
        <v>0</v>
      </c>
      <c r="L37" s="32"/>
    </row>
    <row r="38" spans="2:12" s="1" customFormat="1" ht="14.45" customHeight="1">
      <c r="B38" s="32"/>
      <c r="E38" s="26" t="s">
        <v>54</v>
      </c>
      <c r="F38" s="83">
        <f>ROUND((SUM(BH88:BH150)),  2)</f>
        <v>0</v>
      </c>
      <c r="I38" s="94">
        <v>0.15</v>
      </c>
      <c r="J38" s="83">
        <f>0</f>
        <v>0</v>
      </c>
      <c r="L38" s="32"/>
    </row>
    <row r="39" spans="2:12" s="1" customFormat="1" ht="14.45" hidden="1" customHeight="1">
      <c r="B39" s="32"/>
      <c r="E39" s="26" t="s">
        <v>55</v>
      </c>
      <c r="F39" s="83">
        <f>ROUND((SUM(BI88:BI150)),  2)</f>
        <v>0</v>
      </c>
      <c r="I39" s="94">
        <v>0</v>
      </c>
      <c r="J39" s="83">
        <f>0</f>
        <v>0</v>
      </c>
      <c r="L39" s="32"/>
    </row>
    <row r="40" spans="2:12" s="1" customFormat="1" ht="6.95" customHeight="1">
      <c r="B40" s="32"/>
      <c r="L40" s="32"/>
    </row>
    <row r="41" spans="2:12" s="1" customFormat="1" ht="25.35" customHeight="1">
      <c r="B41" s="32"/>
      <c r="C41" s="95"/>
      <c r="D41" s="96" t="s">
        <v>56</v>
      </c>
      <c r="E41" s="54"/>
      <c r="F41" s="54"/>
      <c r="G41" s="97" t="s">
        <v>57</v>
      </c>
      <c r="H41" s="98" t="s">
        <v>58</v>
      </c>
      <c r="I41" s="54"/>
      <c r="J41" s="99">
        <f>SUM(J32:J39)</f>
        <v>0</v>
      </c>
      <c r="K41" s="100"/>
      <c r="L41" s="32"/>
    </row>
    <row r="42" spans="2:12" s="1" customFormat="1" ht="14.45" customHeight="1">
      <c r="B42" s="42"/>
      <c r="C42" s="43"/>
      <c r="D42" s="43"/>
      <c r="E42" s="43"/>
      <c r="F42" s="43"/>
      <c r="G42" s="43"/>
      <c r="H42" s="43"/>
      <c r="I42" s="43"/>
      <c r="J42" s="43"/>
      <c r="K42" s="43"/>
      <c r="L42" s="32"/>
    </row>
    <row r="46" spans="2:12" s="1" customFormat="1" ht="6.95" hidden="1" customHeight="1">
      <c r="B46" s="44"/>
      <c r="C46" s="45"/>
      <c r="D46" s="45"/>
      <c r="E46" s="45"/>
      <c r="F46" s="45"/>
      <c r="G46" s="45"/>
      <c r="H46" s="45"/>
      <c r="I46" s="45"/>
      <c r="J46" s="45"/>
      <c r="K46" s="45"/>
      <c r="L46" s="32"/>
    </row>
    <row r="47" spans="2:12" s="1" customFormat="1" ht="24.95" hidden="1" customHeight="1">
      <c r="B47" s="32"/>
      <c r="C47" s="20" t="s">
        <v>155</v>
      </c>
      <c r="L47" s="32"/>
    </row>
    <row r="48" spans="2:12" s="1" customFormat="1" ht="6.95" hidden="1" customHeight="1">
      <c r="B48" s="32"/>
      <c r="L48" s="32"/>
    </row>
    <row r="49" spans="2:47" s="1" customFormat="1" ht="12" hidden="1" customHeight="1">
      <c r="B49" s="32"/>
      <c r="C49" s="26" t="s">
        <v>16</v>
      </c>
      <c r="L49" s="32"/>
    </row>
    <row r="50" spans="2:47" s="1" customFormat="1" ht="26.25" hidden="1" customHeight="1">
      <c r="B50" s="32"/>
      <c r="E50" s="242" t="str">
        <f>E7</f>
        <v>Oprava trati v úseku Ohníč - Úpořiny - změna č.1 po prohlídce staveniště</v>
      </c>
      <c r="F50" s="243"/>
      <c r="G50" s="243"/>
      <c r="H50" s="243"/>
      <c r="L50" s="32"/>
    </row>
    <row r="51" spans="2:47" ht="12" hidden="1" customHeight="1">
      <c r="B51" s="19"/>
      <c r="C51" s="26" t="s">
        <v>137</v>
      </c>
      <c r="L51" s="19"/>
    </row>
    <row r="52" spans="2:47" s="1" customFormat="1" ht="16.5" hidden="1" customHeight="1">
      <c r="B52" s="32"/>
      <c r="E52" s="242" t="s">
        <v>142</v>
      </c>
      <c r="F52" s="241"/>
      <c r="G52" s="241"/>
      <c r="H52" s="241"/>
      <c r="L52" s="32"/>
    </row>
    <row r="53" spans="2:47" s="1" customFormat="1" ht="12" hidden="1" customHeight="1">
      <c r="B53" s="32"/>
      <c r="C53" s="26" t="s">
        <v>146</v>
      </c>
      <c r="L53" s="32"/>
    </row>
    <row r="54" spans="2:47" s="1" customFormat="1" ht="30" hidden="1" customHeight="1">
      <c r="B54" s="32"/>
      <c r="E54" s="232" t="str">
        <f>E11</f>
        <v>Č12-zm_1 - Výměna kolejového lože v předmostích mostu km 14,280 v 1. TK Úpořiny - Ohníč</v>
      </c>
      <c r="F54" s="241"/>
      <c r="G54" s="241"/>
      <c r="H54" s="241"/>
      <c r="L54" s="32"/>
    </row>
    <row r="55" spans="2:47" s="1" customFormat="1" ht="6.95" hidden="1" customHeight="1">
      <c r="B55" s="32"/>
      <c r="L55" s="32"/>
    </row>
    <row r="56" spans="2:47" s="1" customFormat="1" ht="12" hidden="1" customHeight="1">
      <c r="B56" s="32"/>
      <c r="C56" s="26" t="s">
        <v>22</v>
      </c>
      <c r="F56" s="24" t="str">
        <f>F14</f>
        <v>Ohníč - Úpořiny</v>
      </c>
      <c r="I56" s="26" t="s">
        <v>24</v>
      </c>
      <c r="J56" s="50" t="str">
        <f>IF(J14="","",J14)</f>
        <v>3. 2. 2023</v>
      </c>
      <c r="L56" s="32"/>
    </row>
    <row r="57" spans="2:47" s="1" customFormat="1" ht="6.95" hidden="1" customHeight="1">
      <c r="B57" s="32"/>
      <c r="L57" s="32"/>
    </row>
    <row r="58" spans="2:47" s="1" customFormat="1" ht="15.2" hidden="1" customHeight="1">
      <c r="B58" s="32"/>
      <c r="C58" s="26" t="s">
        <v>30</v>
      </c>
      <c r="F58" s="24" t="str">
        <f>E17</f>
        <v>SŽ s.o., OŘ UNL, ST Most</v>
      </c>
      <c r="I58" s="26" t="s">
        <v>38</v>
      </c>
      <c r="J58" s="30" t="str">
        <f>E23</f>
        <v xml:space="preserve"> </v>
      </c>
      <c r="L58" s="32"/>
    </row>
    <row r="59" spans="2:47" s="1" customFormat="1" ht="54.4" hidden="1" customHeight="1">
      <c r="B59" s="32"/>
      <c r="C59" s="26" t="s">
        <v>36</v>
      </c>
      <c r="F59" s="24" t="str">
        <f>IF(E20="","",E20)</f>
        <v>Vyplň údaj</v>
      </c>
      <c r="I59" s="26" t="s">
        <v>42</v>
      </c>
      <c r="J59" s="30" t="str">
        <f>E26</f>
        <v>Ing.Horák Jiří, 602155923, horak@spravazeleznic.cz</v>
      </c>
      <c r="L59" s="32"/>
    </row>
    <row r="60" spans="2:47" s="1" customFormat="1" ht="10.35" hidden="1" customHeight="1">
      <c r="B60" s="32"/>
      <c r="L60" s="32"/>
    </row>
    <row r="61" spans="2:47" s="1" customFormat="1" ht="29.25" hidden="1" customHeight="1">
      <c r="B61" s="32"/>
      <c r="C61" s="101" t="s">
        <v>156</v>
      </c>
      <c r="D61" s="95"/>
      <c r="E61" s="95"/>
      <c r="F61" s="95"/>
      <c r="G61" s="95"/>
      <c r="H61" s="95"/>
      <c r="I61" s="95"/>
      <c r="J61" s="102" t="s">
        <v>157</v>
      </c>
      <c r="K61" s="95"/>
      <c r="L61" s="32"/>
    </row>
    <row r="62" spans="2:47" s="1" customFormat="1" ht="10.35" hidden="1" customHeight="1">
      <c r="B62" s="32"/>
      <c r="L62" s="32"/>
    </row>
    <row r="63" spans="2:47" s="1" customFormat="1" ht="22.9" hidden="1" customHeight="1">
      <c r="B63" s="32"/>
      <c r="C63" s="103" t="s">
        <v>78</v>
      </c>
      <c r="J63" s="63">
        <f>J88</f>
        <v>0</v>
      </c>
      <c r="L63" s="32"/>
      <c r="AU63" s="16" t="s">
        <v>158</v>
      </c>
    </row>
    <row r="64" spans="2:47" s="8" customFormat="1" ht="24.95" hidden="1" customHeight="1">
      <c r="B64" s="104"/>
      <c r="D64" s="105" t="s">
        <v>159</v>
      </c>
      <c r="E64" s="106"/>
      <c r="F64" s="106"/>
      <c r="G64" s="106"/>
      <c r="H64" s="106"/>
      <c r="I64" s="106"/>
      <c r="J64" s="107">
        <f>J89</f>
        <v>0</v>
      </c>
      <c r="L64" s="104"/>
    </row>
    <row r="65" spans="2:12" s="9" customFormat="1" ht="19.899999999999999" hidden="1" customHeight="1">
      <c r="B65" s="108"/>
      <c r="D65" s="109" t="s">
        <v>160</v>
      </c>
      <c r="E65" s="110"/>
      <c r="F65" s="110"/>
      <c r="G65" s="110"/>
      <c r="H65" s="110"/>
      <c r="I65" s="110"/>
      <c r="J65" s="111">
        <f>J90</f>
        <v>0</v>
      </c>
      <c r="L65" s="108"/>
    </row>
    <row r="66" spans="2:12" s="8" customFormat="1" ht="24.95" hidden="1" customHeight="1">
      <c r="B66" s="104"/>
      <c r="D66" s="105" t="s">
        <v>161</v>
      </c>
      <c r="E66" s="106"/>
      <c r="F66" s="106"/>
      <c r="G66" s="106"/>
      <c r="H66" s="106"/>
      <c r="I66" s="106"/>
      <c r="J66" s="107">
        <f>J143</f>
        <v>0</v>
      </c>
      <c r="L66" s="104"/>
    </row>
    <row r="67" spans="2:12" s="1" customFormat="1" ht="21.75" hidden="1" customHeight="1">
      <c r="B67" s="32"/>
      <c r="L67" s="32"/>
    </row>
    <row r="68" spans="2:12" s="1" customFormat="1" ht="6.95" hidden="1" customHeight="1">
      <c r="B68" s="42"/>
      <c r="C68" s="43"/>
      <c r="D68" s="43"/>
      <c r="E68" s="43"/>
      <c r="F68" s="43"/>
      <c r="G68" s="43"/>
      <c r="H68" s="43"/>
      <c r="I68" s="43"/>
      <c r="J68" s="43"/>
      <c r="K68" s="43"/>
      <c r="L68" s="32"/>
    </row>
    <row r="69" spans="2:12" hidden="1"/>
    <row r="70" spans="2:12" hidden="1"/>
    <row r="71" spans="2:12" hidden="1"/>
    <row r="72" spans="2:12" s="1" customFormat="1" ht="6.95" customHeight="1">
      <c r="B72" s="44"/>
      <c r="C72" s="45"/>
      <c r="D72" s="45"/>
      <c r="E72" s="45"/>
      <c r="F72" s="45"/>
      <c r="G72" s="45"/>
      <c r="H72" s="45"/>
      <c r="I72" s="45"/>
      <c r="J72" s="45"/>
      <c r="K72" s="45"/>
      <c r="L72" s="32"/>
    </row>
    <row r="73" spans="2:12" s="1" customFormat="1" ht="24.95" customHeight="1">
      <c r="B73" s="32"/>
      <c r="C73" s="20" t="s">
        <v>162</v>
      </c>
      <c r="L73" s="32"/>
    </row>
    <row r="74" spans="2:12" s="1" customFormat="1" ht="6.95" customHeight="1">
      <c r="B74" s="32"/>
      <c r="L74" s="32"/>
    </row>
    <row r="75" spans="2:12" s="1" customFormat="1" ht="12" customHeight="1">
      <c r="B75" s="32"/>
      <c r="C75" s="26" t="s">
        <v>16</v>
      </c>
      <c r="L75" s="32"/>
    </row>
    <row r="76" spans="2:12" s="1" customFormat="1" ht="26.25" customHeight="1">
      <c r="B76" s="32"/>
      <c r="E76" s="242" t="str">
        <f>E7</f>
        <v>Oprava trati v úseku Ohníč - Úpořiny - změna č.1 po prohlídce staveniště</v>
      </c>
      <c r="F76" s="243"/>
      <c r="G76" s="243"/>
      <c r="H76" s="243"/>
      <c r="L76" s="32"/>
    </row>
    <row r="77" spans="2:12" ht="12" customHeight="1">
      <c r="B77" s="19"/>
      <c r="C77" s="26" t="s">
        <v>137</v>
      </c>
      <c r="L77" s="19"/>
    </row>
    <row r="78" spans="2:12" s="1" customFormat="1" ht="16.5" customHeight="1">
      <c r="B78" s="32"/>
      <c r="E78" s="242" t="s">
        <v>142</v>
      </c>
      <c r="F78" s="241"/>
      <c r="G78" s="241"/>
      <c r="H78" s="241"/>
      <c r="L78" s="32"/>
    </row>
    <row r="79" spans="2:12" s="1" customFormat="1" ht="12" customHeight="1">
      <c r="B79" s="32"/>
      <c r="C79" s="26" t="s">
        <v>146</v>
      </c>
      <c r="L79" s="32"/>
    </row>
    <row r="80" spans="2:12" s="1" customFormat="1" ht="30" customHeight="1">
      <c r="B80" s="32"/>
      <c r="E80" s="232" t="str">
        <f>E11</f>
        <v>Č12-zm_1 - Výměna kolejového lože v předmostích mostu km 14,280 v 1. TK Úpořiny - Ohníč</v>
      </c>
      <c r="F80" s="241"/>
      <c r="G80" s="241"/>
      <c r="H80" s="241"/>
      <c r="L80" s="32"/>
    </row>
    <row r="81" spans="2:65" s="1" customFormat="1" ht="6.95" customHeight="1">
      <c r="B81" s="32"/>
      <c r="L81" s="32"/>
    </row>
    <row r="82" spans="2:65" s="1" customFormat="1" ht="12" customHeight="1">
      <c r="B82" s="32"/>
      <c r="C82" s="26" t="s">
        <v>22</v>
      </c>
      <c r="F82" s="24" t="str">
        <f>F14</f>
        <v>Ohníč - Úpořiny</v>
      </c>
      <c r="I82" s="26" t="s">
        <v>24</v>
      </c>
      <c r="J82" s="50" t="str">
        <f>IF(J14="","",J14)</f>
        <v>3. 2. 2023</v>
      </c>
      <c r="L82" s="32"/>
    </row>
    <row r="83" spans="2:65" s="1" customFormat="1" ht="6.95" customHeight="1">
      <c r="B83" s="32"/>
      <c r="L83" s="32"/>
    </row>
    <row r="84" spans="2:65" s="1" customFormat="1" ht="15.2" customHeight="1">
      <c r="B84" s="32"/>
      <c r="C84" s="26" t="s">
        <v>30</v>
      </c>
      <c r="F84" s="24" t="str">
        <f>E17</f>
        <v>SŽ s.o., OŘ UNL, ST Most</v>
      </c>
      <c r="I84" s="26" t="s">
        <v>38</v>
      </c>
      <c r="J84" s="30" t="str">
        <f>E23</f>
        <v xml:space="preserve"> </v>
      </c>
      <c r="L84" s="32"/>
    </row>
    <row r="85" spans="2:65" s="1" customFormat="1" ht="54.4" customHeight="1">
      <c r="B85" s="32"/>
      <c r="C85" s="26" t="s">
        <v>36</v>
      </c>
      <c r="F85" s="24" t="str">
        <f>IF(E20="","",E20)</f>
        <v>Vyplň údaj</v>
      </c>
      <c r="I85" s="26" t="s">
        <v>42</v>
      </c>
      <c r="J85" s="30" t="str">
        <f>E26</f>
        <v>Ing.Horák Jiří, 602155923, horak@spravazeleznic.cz</v>
      </c>
      <c r="L85" s="32"/>
    </row>
    <row r="86" spans="2:65" s="1" customFormat="1" ht="10.35" customHeight="1">
      <c r="B86" s="32"/>
      <c r="L86" s="32"/>
    </row>
    <row r="87" spans="2:65" s="10" customFormat="1" ht="29.25" customHeight="1">
      <c r="B87" s="112"/>
      <c r="C87" s="113" t="s">
        <v>163</v>
      </c>
      <c r="D87" s="114" t="s">
        <v>65</v>
      </c>
      <c r="E87" s="114" t="s">
        <v>61</v>
      </c>
      <c r="F87" s="114" t="s">
        <v>62</v>
      </c>
      <c r="G87" s="114" t="s">
        <v>164</v>
      </c>
      <c r="H87" s="114" t="s">
        <v>165</v>
      </c>
      <c r="I87" s="114" t="s">
        <v>166</v>
      </c>
      <c r="J87" s="114" t="s">
        <v>157</v>
      </c>
      <c r="K87" s="115" t="s">
        <v>167</v>
      </c>
      <c r="L87" s="112"/>
      <c r="M87" s="56" t="s">
        <v>39</v>
      </c>
      <c r="N87" s="57" t="s">
        <v>50</v>
      </c>
      <c r="O87" s="57" t="s">
        <v>168</v>
      </c>
      <c r="P87" s="57" t="s">
        <v>169</v>
      </c>
      <c r="Q87" s="57" t="s">
        <v>170</v>
      </c>
      <c r="R87" s="57" t="s">
        <v>171</v>
      </c>
      <c r="S87" s="57" t="s">
        <v>172</v>
      </c>
      <c r="T87" s="58" t="s">
        <v>173</v>
      </c>
    </row>
    <row r="88" spans="2:65" s="1" customFormat="1" ht="22.9" customHeight="1">
      <c r="B88" s="32"/>
      <c r="C88" s="61" t="s">
        <v>174</v>
      </c>
      <c r="J88" s="116">
        <f>BK88</f>
        <v>0</v>
      </c>
      <c r="L88" s="32"/>
      <c r="M88" s="59"/>
      <c r="N88" s="51"/>
      <c r="O88" s="51"/>
      <c r="P88" s="117">
        <f>P89+P143</f>
        <v>0</v>
      </c>
      <c r="Q88" s="51"/>
      <c r="R88" s="117">
        <f>R89+R143</f>
        <v>75.845279999999988</v>
      </c>
      <c r="S88" s="51"/>
      <c r="T88" s="118">
        <f>T89+T143</f>
        <v>0</v>
      </c>
      <c r="AT88" s="16" t="s">
        <v>79</v>
      </c>
      <c r="AU88" s="16" t="s">
        <v>158</v>
      </c>
      <c r="BK88" s="119">
        <f>BK89+BK143</f>
        <v>0</v>
      </c>
    </row>
    <row r="89" spans="2:65" s="11" customFormat="1" ht="25.9" customHeight="1">
      <c r="B89" s="120"/>
      <c r="D89" s="121" t="s">
        <v>79</v>
      </c>
      <c r="E89" s="122" t="s">
        <v>175</v>
      </c>
      <c r="F89" s="122" t="s">
        <v>176</v>
      </c>
      <c r="I89" s="123"/>
      <c r="J89" s="124">
        <f>BK89</f>
        <v>0</v>
      </c>
      <c r="L89" s="120"/>
      <c r="M89" s="125"/>
      <c r="P89" s="126">
        <f>P90</f>
        <v>0</v>
      </c>
      <c r="R89" s="126">
        <f>R90</f>
        <v>75.845279999999988</v>
      </c>
      <c r="T89" s="127">
        <f>T90</f>
        <v>0</v>
      </c>
      <c r="AR89" s="121" t="s">
        <v>87</v>
      </c>
      <c r="AT89" s="128" t="s">
        <v>79</v>
      </c>
      <c r="AU89" s="128" t="s">
        <v>80</v>
      </c>
      <c r="AY89" s="121" t="s">
        <v>177</v>
      </c>
      <c r="BK89" s="129">
        <f>BK90</f>
        <v>0</v>
      </c>
    </row>
    <row r="90" spans="2:65" s="11" customFormat="1" ht="22.9" customHeight="1">
      <c r="B90" s="120"/>
      <c r="D90" s="121" t="s">
        <v>79</v>
      </c>
      <c r="E90" s="130" t="s">
        <v>178</v>
      </c>
      <c r="F90" s="130" t="s">
        <v>179</v>
      </c>
      <c r="I90" s="123"/>
      <c r="J90" s="131">
        <f>BK90</f>
        <v>0</v>
      </c>
      <c r="L90" s="120"/>
      <c r="M90" s="125"/>
      <c r="P90" s="126">
        <f>SUM(P91:P142)</f>
        <v>0</v>
      </c>
      <c r="R90" s="126">
        <f>SUM(R91:R142)</f>
        <v>75.845279999999988</v>
      </c>
      <c r="T90" s="127">
        <f>SUM(T91:T142)</f>
        <v>0</v>
      </c>
      <c r="AR90" s="121" t="s">
        <v>87</v>
      </c>
      <c r="AT90" s="128" t="s">
        <v>79</v>
      </c>
      <c r="AU90" s="128" t="s">
        <v>87</v>
      </c>
      <c r="AY90" s="121" t="s">
        <v>177</v>
      </c>
      <c r="BK90" s="129">
        <f>SUM(BK91:BK142)</f>
        <v>0</v>
      </c>
    </row>
    <row r="91" spans="2:65" s="1" customFormat="1" ht="24.2" customHeight="1">
      <c r="B91" s="32"/>
      <c r="C91" s="132" t="s">
        <v>87</v>
      </c>
      <c r="D91" s="132" t="s">
        <v>180</v>
      </c>
      <c r="E91" s="133" t="s">
        <v>490</v>
      </c>
      <c r="F91" s="134" t="s">
        <v>491</v>
      </c>
      <c r="G91" s="135" t="s">
        <v>116</v>
      </c>
      <c r="H91" s="136">
        <v>44.561999999999998</v>
      </c>
      <c r="I91" s="137"/>
      <c r="J91" s="138">
        <f>ROUND(I91*H91,2)</f>
        <v>0</v>
      </c>
      <c r="K91" s="134" t="s">
        <v>182</v>
      </c>
      <c r="L91" s="32"/>
      <c r="M91" s="139" t="s">
        <v>39</v>
      </c>
      <c r="N91" s="140" t="s">
        <v>53</v>
      </c>
      <c r="P91" s="141">
        <f>O91*H91</f>
        <v>0</v>
      </c>
      <c r="Q91" s="141">
        <v>0</v>
      </c>
      <c r="R91" s="141">
        <f>Q91*H91</f>
        <v>0</v>
      </c>
      <c r="S91" s="141">
        <v>0</v>
      </c>
      <c r="T91" s="142">
        <f>S91*H91</f>
        <v>0</v>
      </c>
      <c r="AR91" s="143" t="s">
        <v>183</v>
      </c>
      <c r="AT91" s="143" t="s">
        <v>180</v>
      </c>
      <c r="AU91" s="143" t="s">
        <v>89</v>
      </c>
      <c r="AY91" s="16" t="s">
        <v>177</v>
      </c>
      <c r="BE91" s="144">
        <f>IF(N91="základní",J91,0)</f>
        <v>0</v>
      </c>
      <c r="BF91" s="144">
        <f>IF(N91="snížená",J91,0)</f>
        <v>0</v>
      </c>
      <c r="BG91" s="144">
        <f>IF(N91="zákl. přenesená",J91,0)</f>
        <v>0</v>
      </c>
      <c r="BH91" s="144">
        <f>IF(N91="sníž. přenesená",J91,0)</f>
        <v>0</v>
      </c>
      <c r="BI91" s="144">
        <f>IF(N91="nulová",J91,0)</f>
        <v>0</v>
      </c>
      <c r="BJ91" s="16" t="s">
        <v>183</v>
      </c>
      <c r="BK91" s="144">
        <f>ROUND(I91*H91,2)</f>
        <v>0</v>
      </c>
      <c r="BL91" s="16" t="s">
        <v>183</v>
      </c>
      <c r="BM91" s="143" t="s">
        <v>492</v>
      </c>
    </row>
    <row r="92" spans="2:65" s="1" customFormat="1" ht="78">
      <c r="B92" s="32"/>
      <c r="D92" s="145" t="s">
        <v>185</v>
      </c>
      <c r="F92" s="146" t="s">
        <v>493</v>
      </c>
      <c r="I92" s="147"/>
      <c r="L92" s="32"/>
      <c r="M92" s="148"/>
      <c r="T92" s="53"/>
      <c r="AT92" s="16" t="s">
        <v>185</v>
      </c>
      <c r="AU92" s="16" t="s">
        <v>89</v>
      </c>
    </row>
    <row r="93" spans="2:65" s="1" customFormat="1" ht="87.75">
      <c r="B93" s="32"/>
      <c r="D93" s="145" t="s">
        <v>187</v>
      </c>
      <c r="F93" s="149" t="s">
        <v>494</v>
      </c>
      <c r="I93" s="147"/>
      <c r="L93" s="32"/>
      <c r="M93" s="148"/>
      <c r="T93" s="53"/>
      <c r="AT93" s="16" t="s">
        <v>187</v>
      </c>
      <c r="AU93" s="16" t="s">
        <v>89</v>
      </c>
    </row>
    <row r="94" spans="2:65" s="1" customFormat="1" ht="24.2" customHeight="1">
      <c r="B94" s="32"/>
      <c r="C94" s="132" t="s">
        <v>89</v>
      </c>
      <c r="D94" s="132" t="s">
        <v>180</v>
      </c>
      <c r="E94" s="133" t="s">
        <v>495</v>
      </c>
      <c r="F94" s="134" t="s">
        <v>496</v>
      </c>
      <c r="G94" s="135" t="s">
        <v>132</v>
      </c>
      <c r="H94" s="136">
        <v>0.06</v>
      </c>
      <c r="I94" s="137"/>
      <c r="J94" s="138">
        <f>ROUND(I94*H94,2)</f>
        <v>0</v>
      </c>
      <c r="K94" s="134" t="s">
        <v>182</v>
      </c>
      <c r="L94" s="32"/>
      <c r="M94" s="139" t="s">
        <v>39</v>
      </c>
      <c r="N94" s="140" t="s">
        <v>53</v>
      </c>
      <c r="P94" s="141">
        <f>O94*H94</f>
        <v>0</v>
      </c>
      <c r="Q94" s="141">
        <v>0</v>
      </c>
      <c r="R94" s="141">
        <f>Q94*H94</f>
        <v>0</v>
      </c>
      <c r="S94" s="141">
        <v>0</v>
      </c>
      <c r="T94" s="142">
        <f>S94*H94</f>
        <v>0</v>
      </c>
      <c r="AR94" s="143" t="s">
        <v>183</v>
      </c>
      <c r="AT94" s="143" t="s">
        <v>180</v>
      </c>
      <c r="AU94" s="143" t="s">
        <v>89</v>
      </c>
      <c r="AY94" s="16" t="s">
        <v>177</v>
      </c>
      <c r="BE94" s="144">
        <f>IF(N94="základní",J94,0)</f>
        <v>0</v>
      </c>
      <c r="BF94" s="144">
        <f>IF(N94="snížená",J94,0)</f>
        <v>0</v>
      </c>
      <c r="BG94" s="144">
        <f>IF(N94="zákl. přenesená",J94,0)</f>
        <v>0</v>
      </c>
      <c r="BH94" s="144">
        <f>IF(N94="sníž. přenesená",J94,0)</f>
        <v>0</v>
      </c>
      <c r="BI94" s="144">
        <f>IF(N94="nulová",J94,0)</f>
        <v>0</v>
      </c>
      <c r="BJ94" s="16" t="s">
        <v>183</v>
      </c>
      <c r="BK94" s="144">
        <f>ROUND(I94*H94,2)</f>
        <v>0</v>
      </c>
      <c r="BL94" s="16" t="s">
        <v>183</v>
      </c>
      <c r="BM94" s="143" t="s">
        <v>497</v>
      </c>
    </row>
    <row r="95" spans="2:65" s="1" customFormat="1" ht="78">
      <c r="B95" s="32"/>
      <c r="D95" s="145" t="s">
        <v>185</v>
      </c>
      <c r="F95" s="146" t="s">
        <v>498</v>
      </c>
      <c r="I95" s="147"/>
      <c r="L95" s="32"/>
      <c r="M95" s="148"/>
      <c r="T95" s="53"/>
      <c r="AT95" s="16" t="s">
        <v>185</v>
      </c>
      <c r="AU95" s="16" t="s">
        <v>89</v>
      </c>
    </row>
    <row r="96" spans="2:65" s="1" customFormat="1" ht="78">
      <c r="B96" s="32"/>
      <c r="D96" s="145" t="s">
        <v>187</v>
      </c>
      <c r="F96" s="149" t="s">
        <v>499</v>
      </c>
      <c r="I96" s="147"/>
      <c r="L96" s="32"/>
      <c r="M96" s="148"/>
      <c r="T96" s="53"/>
      <c r="AT96" s="16" t="s">
        <v>187</v>
      </c>
      <c r="AU96" s="16" t="s">
        <v>89</v>
      </c>
    </row>
    <row r="97" spans="2:65" s="13" customFormat="1">
      <c r="B97" s="156"/>
      <c r="D97" s="145" t="s">
        <v>189</v>
      </c>
      <c r="E97" s="157" t="s">
        <v>39</v>
      </c>
      <c r="F97" s="158" t="s">
        <v>483</v>
      </c>
      <c r="H97" s="159">
        <v>0.06</v>
      </c>
      <c r="I97" s="160"/>
      <c r="L97" s="156"/>
      <c r="M97" s="161"/>
      <c r="T97" s="162"/>
      <c r="AT97" s="157" t="s">
        <v>189</v>
      </c>
      <c r="AU97" s="157" t="s">
        <v>89</v>
      </c>
      <c r="AV97" s="13" t="s">
        <v>89</v>
      </c>
      <c r="AW97" s="13" t="s">
        <v>41</v>
      </c>
      <c r="AX97" s="13" t="s">
        <v>80</v>
      </c>
      <c r="AY97" s="157" t="s">
        <v>177</v>
      </c>
    </row>
    <row r="98" spans="2:65" s="14" customFormat="1">
      <c r="B98" s="163"/>
      <c r="D98" s="145" t="s">
        <v>189</v>
      </c>
      <c r="E98" s="164" t="s">
        <v>39</v>
      </c>
      <c r="F98" s="165" t="s">
        <v>192</v>
      </c>
      <c r="H98" s="166">
        <v>0.06</v>
      </c>
      <c r="I98" s="167"/>
      <c r="L98" s="163"/>
      <c r="M98" s="168"/>
      <c r="T98" s="169"/>
      <c r="AT98" s="164" t="s">
        <v>189</v>
      </c>
      <c r="AU98" s="164" t="s">
        <v>89</v>
      </c>
      <c r="AV98" s="14" t="s">
        <v>183</v>
      </c>
      <c r="AW98" s="14" t="s">
        <v>41</v>
      </c>
      <c r="AX98" s="14" t="s">
        <v>87</v>
      </c>
      <c r="AY98" s="164" t="s">
        <v>177</v>
      </c>
    </row>
    <row r="99" spans="2:65" s="1" customFormat="1" ht="24.2" customHeight="1">
      <c r="B99" s="32"/>
      <c r="C99" s="132" t="s">
        <v>200</v>
      </c>
      <c r="D99" s="132" t="s">
        <v>180</v>
      </c>
      <c r="E99" s="133" t="s">
        <v>500</v>
      </c>
      <c r="F99" s="134" t="s">
        <v>501</v>
      </c>
      <c r="G99" s="135" t="s">
        <v>132</v>
      </c>
      <c r="H99" s="136">
        <v>0.06</v>
      </c>
      <c r="I99" s="137"/>
      <c r="J99" s="138">
        <f>ROUND(I99*H99,2)</f>
        <v>0</v>
      </c>
      <c r="K99" s="134" t="s">
        <v>182</v>
      </c>
      <c r="L99" s="32"/>
      <c r="M99" s="139" t="s">
        <v>39</v>
      </c>
      <c r="N99" s="140" t="s">
        <v>53</v>
      </c>
      <c r="P99" s="141">
        <f>O99*H99</f>
        <v>0</v>
      </c>
      <c r="Q99" s="141">
        <v>0</v>
      </c>
      <c r="R99" s="141">
        <f>Q99*H99</f>
        <v>0</v>
      </c>
      <c r="S99" s="141">
        <v>0</v>
      </c>
      <c r="T99" s="142">
        <f>S99*H99</f>
        <v>0</v>
      </c>
      <c r="AR99" s="143" t="s">
        <v>183</v>
      </c>
      <c r="AT99" s="143" t="s">
        <v>180</v>
      </c>
      <c r="AU99" s="143" t="s">
        <v>89</v>
      </c>
      <c r="AY99" s="16" t="s">
        <v>177</v>
      </c>
      <c r="BE99" s="144">
        <f>IF(N99="základní",J99,0)</f>
        <v>0</v>
      </c>
      <c r="BF99" s="144">
        <f>IF(N99="snížená",J99,0)</f>
        <v>0</v>
      </c>
      <c r="BG99" s="144">
        <f>IF(N99="zákl. přenesená",J99,0)</f>
        <v>0</v>
      </c>
      <c r="BH99" s="144">
        <f>IF(N99="sníž. přenesená",J99,0)</f>
        <v>0</v>
      </c>
      <c r="BI99" s="144">
        <f>IF(N99="nulová",J99,0)</f>
        <v>0</v>
      </c>
      <c r="BJ99" s="16" t="s">
        <v>183</v>
      </c>
      <c r="BK99" s="144">
        <f>ROUND(I99*H99,2)</f>
        <v>0</v>
      </c>
      <c r="BL99" s="16" t="s">
        <v>183</v>
      </c>
      <c r="BM99" s="143" t="s">
        <v>502</v>
      </c>
    </row>
    <row r="100" spans="2:65" s="1" customFormat="1" ht="87.75">
      <c r="B100" s="32"/>
      <c r="D100" s="145" t="s">
        <v>185</v>
      </c>
      <c r="F100" s="146" t="s">
        <v>503</v>
      </c>
      <c r="I100" s="147"/>
      <c r="L100" s="32"/>
      <c r="M100" s="148"/>
      <c r="T100" s="53"/>
      <c r="AT100" s="16" t="s">
        <v>185</v>
      </c>
      <c r="AU100" s="16" t="s">
        <v>89</v>
      </c>
    </row>
    <row r="101" spans="2:65" s="1" customFormat="1" ht="78">
      <c r="B101" s="32"/>
      <c r="D101" s="145" t="s">
        <v>187</v>
      </c>
      <c r="F101" s="149" t="s">
        <v>250</v>
      </c>
      <c r="I101" s="147"/>
      <c r="L101" s="32"/>
      <c r="M101" s="148"/>
      <c r="T101" s="53"/>
      <c r="AT101" s="16" t="s">
        <v>187</v>
      </c>
      <c r="AU101" s="16" t="s">
        <v>89</v>
      </c>
    </row>
    <row r="102" spans="2:65" s="13" customFormat="1">
      <c r="B102" s="156"/>
      <c r="D102" s="145" t="s">
        <v>189</v>
      </c>
      <c r="E102" s="157" t="s">
        <v>39</v>
      </c>
      <c r="F102" s="158" t="s">
        <v>504</v>
      </c>
      <c r="H102" s="159">
        <v>0.06</v>
      </c>
      <c r="I102" s="160"/>
      <c r="L102" s="156"/>
      <c r="M102" s="161"/>
      <c r="T102" s="162"/>
      <c r="AT102" s="157" t="s">
        <v>189</v>
      </c>
      <c r="AU102" s="157" t="s">
        <v>89</v>
      </c>
      <c r="AV102" s="13" t="s">
        <v>89</v>
      </c>
      <c r="AW102" s="13" t="s">
        <v>41</v>
      </c>
      <c r="AX102" s="13" t="s">
        <v>80</v>
      </c>
      <c r="AY102" s="157" t="s">
        <v>177</v>
      </c>
    </row>
    <row r="103" spans="2:65" s="14" customFormat="1">
      <c r="B103" s="163"/>
      <c r="D103" s="145" t="s">
        <v>189</v>
      </c>
      <c r="E103" s="164" t="s">
        <v>483</v>
      </c>
      <c r="F103" s="165" t="s">
        <v>192</v>
      </c>
      <c r="H103" s="166">
        <v>0.06</v>
      </c>
      <c r="I103" s="167"/>
      <c r="L103" s="163"/>
      <c r="M103" s="168"/>
      <c r="T103" s="169"/>
      <c r="AT103" s="164" t="s">
        <v>189</v>
      </c>
      <c r="AU103" s="164" t="s">
        <v>89</v>
      </c>
      <c r="AV103" s="14" t="s">
        <v>183</v>
      </c>
      <c r="AW103" s="14" t="s">
        <v>41</v>
      </c>
      <c r="AX103" s="14" t="s">
        <v>87</v>
      </c>
      <c r="AY103" s="164" t="s">
        <v>177</v>
      </c>
    </row>
    <row r="104" spans="2:65" s="1" customFormat="1" ht="24.2" customHeight="1">
      <c r="B104" s="32"/>
      <c r="C104" s="132" t="s">
        <v>183</v>
      </c>
      <c r="D104" s="132" t="s">
        <v>180</v>
      </c>
      <c r="E104" s="133" t="s">
        <v>505</v>
      </c>
      <c r="F104" s="134" t="s">
        <v>506</v>
      </c>
      <c r="G104" s="135" t="s">
        <v>132</v>
      </c>
      <c r="H104" s="136">
        <v>0.06</v>
      </c>
      <c r="I104" s="137"/>
      <c r="J104" s="138">
        <f>ROUND(I104*H104,2)</f>
        <v>0</v>
      </c>
      <c r="K104" s="134" t="s">
        <v>182</v>
      </c>
      <c r="L104" s="32"/>
      <c r="M104" s="139" t="s">
        <v>39</v>
      </c>
      <c r="N104" s="140" t="s">
        <v>53</v>
      </c>
      <c r="P104" s="141">
        <f>O104*H104</f>
        <v>0</v>
      </c>
      <c r="Q104" s="141">
        <v>0</v>
      </c>
      <c r="R104" s="141">
        <f>Q104*H104</f>
        <v>0</v>
      </c>
      <c r="S104" s="141">
        <v>0</v>
      </c>
      <c r="T104" s="142">
        <f>S104*H104</f>
        <v>0</v>
      </c>
      <c r="AR104" s="143" t="s">
        <v>183</v>
      </c>
      <c r="AT104" s="143" t="s">
        <v>180</v>
      </c>
      <c r="AU104" s="143" t="s">
        <v>89</v>
      </c>
      <c r="AY104" s="16" t="s">
        <v>177</v>
      </c>
      <c r="BE104" s="144">
        <f>IF(N104="základní",J104,0)</f>
        <v>0</v>
      </c>
      <c r="BF104" s="144">
        <f>IF(N104="snížená",J104,0)</f>
        <v>0</v>
      </c>
      <c r="BG104" s="144">
        <f>IF(N104="zákl. přenesená",J104,0)</f>
        <v>0</v>
      </c>
      <c r="BH104" s="144">
        <f>IF(N104="sníž. přenesená",J104,0)</f>
        <v>0</v>
      </c>
      <c r="BI104" s="144">
        <f>IF(N104="nulová",J104,0)</f>
        <v>0</v>
      </c>
      <c r="BJ104" s="16" t="s">
        <v>183</v>
      </c>
      <c r="BK104" s="144">
        <f>ROUND(I104*H104,2)</f>
        <v>0</v>
      </c>
      <c r="BL104" s="16" t="s">
        <v>183</v>
      </c>
      <c r="BM104" s="143" t="s">
        <v>507</v>
      </c>
    </row>
    <row r="105" spans="2:65" s="1" customFormat="1" ht="29.25">
      <c r="B105" s="32"/>
      <c r="D105" s="145" t="s">
        <v>185</v>
      </c>
      <c r="F105" s="146" t="s">
        <v>508</v>
      </c>
      <c r="I105" s="147"/>
      <c r="L105" s="32"/>
      <c r="M105" s="148"/>
      <c r="T105" s="53"/>
      <c r="AT105" s="16" t="s">
        <v>185</v>
      </c>
      <c r="AU105" s="16" t="s">
        <v>89</v>
      </c>
    </row>
    <row r="106" spans="2:65" s="1" customFormat="1" ht="29.25">
      <c r="B106" s="32"/>
      <c r="D106" s="145" t="s">
        <v>187</v>
      </c>
      <c r="F106" s="149" t="s">
        <v>509</v>
      </c>
      <c r="I106" s="147"/>
      <c r="L106" s="32"/>
      <c r="M106" s="148"/>
      <c r="T106" s="53"/>
      <c r="AT106" s="16" t="s">
        <v>187</v>
      </c>
      <c r="AU106" s="16" t="s">
        <v>89</v>
      </c>
    </row>
    <row r="107" spans="2:65" s="1" customFormat="1" ht="48.75">
      <c r="B107" s="32"/>
      <c r="D107" s="145" t="s">
        <v>424</v>
      </c>
      <c r="F107" s="149" t="s">
        <v>510</v>
      </c>
      <c r="I107" s="147"/>
      <c r="L107" s="32"/>
      <c r="M107" s="148"/>
      <c r="T107" s="53"/>
      <c r="AT107" s="16" t="s">
        <v>424</v>
      </c>
      <c r="AU107" s="16" t="s">
        <v>89</v>
      </c>
    </row>
    <row r="108" spans="2:65" s="13" customFormat="1">
      <c r="B108" s="156"/>
      <c r="D108" s="145" t="s">
        <v>189</v>
      </c>
      <c r="E108" s="157" t="s">
        <v>39</v>
      </c>
      <c r="F108" s="158" t="s">
        <v>483</v>
      </c>
      <c r="H108" s="159">
        <v>0.06</v>
      </c>
      <c r="I108" s="160"/>
      <c r="L108" s="156"/>
      <c r="M108" s="161"/>
      <c r="T108" s="162"/>
      <c r="AT108" s="157" t="s">
        <v>189</v>
      </c>
      <c r="AU108" s="157" t="s">
        <v>89</v>
      </c>
      <c r="AV108" s="13" t="s">
        <v>89</v>
      </c>
      <c r="AW108" s="13" t="s">
        <v>41</v>
      </c>
      <c r="AX108" s="13" t="s">
        <v>80</v>
      </c>
      <c r="AY108" s="157" t="s">
        <v>177</v>
      </c>
    </row>
    <row r="109" spans="2:65" s="14" customFormat="1">
      <c r="B109" s="163"/>
      <c r="D109" s="145" t="s">
        <v>189</v>
      </c>
      <c r="E109" s="164" t="s">
        <v>39</v>
      </c>
      <c r="F109" s="165" t="s">
        <v>192</v>
      </c>
      <c r="H109" s="166">
        <v>0.06</v>
      </c>
      <c r="I109" s="167"/>
      <c r="L109" s="163"/>
      <c r="M109" s="168"/>
      <c r="T109" s="169"/>
      <c r="AT109" s="164" t="s">
        <v>189</v>
      </c>
      <c r="AU109" s="164" t="s">
        <v>89</v>
      </c>
      <c r="AV109" s="14" t="s">
        <v>183</v>
      </c>
      <c r="AW109" s="14" t="s">
        <v>41</v>
      </c>
      <c r="AX109" s="14" t="s">
        <v>87</v>
      </c>
      <c r="AY109" s="164" t="s">
        <v>177</v>
      </c>
    </row>
    <row r="110" spans="2:65" s="1" customFormat="1" ht="24.2" customHeight="1">
      <c r="B110" s="32"/>
      <c r="C110" s="132" t="s">
        <v>178</v>
      </c>
      <c r="D110" s="132" t="s">
        <v>180</v>
      </c>
      <c r="E110" s="133" t="s">
        <v>253</v>
      </c>
      <c r="F110" s="134" t="s">
        <v>254</v>
      </c>
      <c r="G110" s="135" t="s">
        <v>132</v>
      </c>
      <c r="H110" s="136">
        <v>0.06</v>
      </c>
      <c r="I110" s="137"/>
      <c r="J110" s="138">
        <f>ROUND(I110*H110,2)</f>
        <v>0</v>
      </c>
      <c r="K110" s="134" t="s">
        <v>39</v>
      </c>
      <c r="L110" s="32"/>
      <c r="M110" s="139" t="s">
        <v>39</v>
      </c>
      <c r="N110" s="140" t="s">
        <v>53</v>
      </c>
      <c r="P110" s="141">
        <f>O110*H110</f>
        <v>0</v>
      </c>
      <c r="Q110" s="141">
        <v>0</v>
      </c>
      <c r="R110" s="141">
        <f>Q110*H110</f>
        <v>0</v>
      </c>
      <c r="S110" s="141">
        <v>0</v>
      </c>
      <c r="T110" s="142">
        <f>S110*H110</f>
        <v>0</v>
      </c>
      <c r="AR110" s="143" t="s">
        <v>183</v>
      </c>
      <c r="AT110" s="143" t="s">
        <v>180</v>
      </c>
      <c r="AU110" s="143" t="s">
        <v>89</v>
      </c>
      <c r="AY110" s="16" t="s">
        <v>177</v>
      </c>
      <c r="BE110" s="144">
        <f>IF(N110="základní",J110,0)</f>
        <v>0</v>
      </c>
      <c r="BF110" s="144">
        <f>IF(N110="snížená",J110,0)</f>
        <v>0</v>
      </c>
      <c r="BG110" s="144">
        <f>IF(N110="zákl. přenesená",J110,0)</f>
        <v>0</v>
      </c>
      <c r="BH110" s="144">
        <f>IF(N110="sníž. přenesená",J110,0)</f>
        <v>0</v>
      </c>
      <c r="BI110" s="144">
        <f>IF(N110="nulová",J110,0)</f>
        <v>0</v>
      </c>
      <c r="BJ110" s="16" t="s">
        <v>183</v>
      </c>
      <c r="BK110" s="144">
        <f>ROUND(I110*H110,2)</f>
        <v>0</v>
      </c>
      <c r="BL110" s="16" t="s">
        <v>183</v>
      </c>
      <c r="BM110" s="143" t="s">
        <v>511</v>
      </c>
    </row>
    <row r="111" spans="2:65" s="1" customFormat="1" ht="39">
      <c r="B111" s="32"/>
      <c r="D111" s="145" t="s">
        <v>185</v>
      </c>
      <c r="F111" s="146" t="s">
        <v>256</v>
      </c>
      <c r="I111" s="147"/>
      <c r="L111" s="32"/>
      <c r="M111" s="148"/>
      <c r="T111" s="53"/>
      <c r="AT111" s="16" t="s">
        <v>185</v>
      </c>
      <c r="AU111" s="16" t="s">
        <v>89</v>
      </c>
    </row>
    <row r="112" spans="2:65" s="1" customFormat="1" ht="29.25">
      <c r="B112" s="32"/>
      <c r="D112" s="145" t="s">
        <v>187</v>
      </c>
      <c r="F112" s="149" t="s">
        <v>257</v>
      </c>
      <c r="I112" s="147"/>
      <c r="L112" s="32"/>
      <c r="M112" s="148"/>
      <c r="T112" s="53"/>
      <c r="AT112" s="16" t="s">
        <v>187</v>
      </c>
      <c r="AU112" s="16" t="s">
        <v>89</v>
      </c>
    </row>
    <row r="113" spans="2:65" s="13" customFormat="1">
      <c r="B113" s="156"/>
      <c r="D113" s="145" t="s">
        <v>189</v>
      </c>
      <c r="E113" s="157" t="s">
        <v>39</v>
      </c>
      <c r="F113" s="158" t="s">
        <v>483</v>
      </c>
      <c r="H113" s="159">
        <v>0.06</v>
      </c>
      <c r="I113" s="160"/>
      <c r="L113" s="156"/>
      <c r="M113" s="161"/>
      <c r="T113" s="162"/>
      <c r="AT113" s="157" t="s">
        <v>189</v>
      </c>
      <c r="AU113" s="157" t="s">
        <v>89</v>
      </c>
      <c r="AV113" s="13" t="s">
        <v>89</v>
      </c>
      <c r="AW113" s="13" t="s">
        <v>41</v>
      </c>
      <c r="AX113" s="13" t="s">
        <v>80</v>
      </c>
      <c r="AY113" s="157" t="s">
        <v>177</v>
      </c>
    </row>
    <row r="114" spans="2:65" s="14" customFormat="1">
      <c r="B114" s="163"/>
      <c r="D114" s="145" t="s">
        <v>189</v>
      </c>
      <c r="E114" s="164" t="s">
        <v>39</v>
      </c>
      <c r="F114" s="165" t="s">
        <v>192</v>
      </c>
      <c r="H114" s="166">
        <v>0.06</v>
      </c>
      <c r="I114" s="167"/>
      <c r="L114" s="163"/>
      <c r="M114" s="168"/>
      <c r="T114" s="169"/>
      <c r="AT114" s="164" t="s">
        <v>189</v>
      </c>
      <c r="AU114" s="164" t="s">
        <v>89</v>
      </c>
      <c r="AV114" s="14" t="s">
        <v>183</v>
      </c>
      <c r="AW114" s="14" t="s">
        <v>41</v>
      </c>
      <c r="AX114" s="14" t="s">
        <v>87</v>
      </c>
      <c r="AY114" s="164" t="s">
        <v>177</v>
      </c>
    </row>
    <row r="115" spans="2:65" s="1" customFormat="1" ht="16.5" customHeight="1">
      <c r="B115" s="32"/>
      <c r="C115" s="132" t="s">
        <v>220</v>
      </c>
      <c r="D115" s="132" t="s">
        <v>180</v>
      </c>
      <c r="E115" s="133" t="s">
        <v>214</v>
      </c>
      <c r="F115" s="134" t="s">
        <v>215</v>
      </c>
      <c r="G115" s="135" t="s">
        <v>132</v>
      </c>
      <c r="H115" s="136">
        <v>3.3000000000000002E-2</v>
      </c>
      <c r="I115" s="137"/>
      <c r="J115" s="138">
        <f>ROUND(I115*H115,2)</f>
        <v>0</v>
      </c>
      <c r="K115" s="134" t="s">
        <v>182</v>
      </c>
      <c r="L115" s="32"/>
      <c r="M115" s="139" t="s">
        <v>39</v>
      </c>
      <c r="N115" s="140" t="s">
        <v>53</v>
      </c>
      <c r="P115" s="141">
        <f>O115*H115</f>
        <v>0</v>
      </c>
      <c r="Q115" s="141">
        <v>0</v>
      </c>
      <c r="R115" s="141">
        <f>Q115*H115</f>
        <v>0</v>
      </c>
      <c r="S115" s="141">
        <v>0</v>
      </c>
      <c r="T115" s="142">
        <f>S115*H115</f>
        <v>0</v>
      </c>
      <c r="AR115" s="143" t="s">
        <v>183</v>
      </c>
      <c r="AT115" s="143" t="s">
        <v>180</v>
      </c>
      <c r="AU115" s="143" t="s">
        <v>89</v>
      </c>
      <c r="AY115" s="16" t="s">
        <v>177</v>
      </c>
      <c r="BE115" s="144">
        <f>IF(N115="základní",J115,0)</f>
        <v>0</v>
      </c>
      <c r="BF115" s="144">
        <f>IF(N115="snížená",J115,0)</f>
        <v>0</v>
      </c>
      <c r="BG115" s="144">
        <f>IF(N115="zákl. přenesená",J115,0)</f>
        <v>0</v>
      </c>
      <c r="BH115" s="144">
        <f>IF(N115="sníž. přenesená",J115,0)</f>
        <v>0</v>
      </c>
      <c r="BI115" s="144">
        <f>IF(N115="nulová",J115,0)</f>
        <v>0</v>
      </c>
      <c r="BJ115" s="16" t="s">
        <v>183</v>
      </c>
      <c r="BK115" s="144">
        <f>ROUND(I115*H115,2)</f>
        <v>0</v>
      </c>
      <c r="BL115" s="16" t="s">
        <v>183</v>
      </c>
      <c r="BM115" s="143" t="s">
        <v>512</v>
      </c>
    </row>
    <row r="116" spans="2:65" s="1" customFormat="1" ht="39">
      <c r="B116" s="32"/>
      <c r="D116" s="145" t="s">
        <v>185</v>
      </c>
      <c r="F116" s="146" t="s">
        <v>217</v>
      </c>
      <c r="I116" s="147"/>
      <c r="L116" s="32"/>
      <c r="M116" s="148"/>
      <c r="T116" s="53"/>
      <c r="AT116" s="16" t="s">
        <v>185</v>
      </c>
      <c r="AU116" s="16" t="s">
        <v>89</v>
      </c>
    </row>
    <row r="117" spans="2:65" s="1" customFormat="1" ht="48.75">
      <c r="B117" s="32"/>
      <c r="D117" s="145" t="s">
        <v>187</v>
      </c>
      <c r="F117" s="149" t="s">
        <v>218</v>
      </c>
      <c r="I117" s="147"/>
      <c r="L117" s="32"/>
      <c r="M117" s="148"/>
      <c r="T117" s="53"/>
      <c r="AT117" s="16" t="s">
        <v>187</v>
      </c>
      <c r="AU117" s="16" t="s">
        <v>89</v>
      </c>
    </row>
    <row r="118" spans="2:65" s="1" customFormat="1" ht="16.5" customHeight="1">
      <c r="B118" s="32"/>
      <c r="C118" s="132" t="s">
        <v>227</v>
      </c>
      <c r="D118" s="132" t="s">
        <v>180</v>
      </c>
      <c r="E118" s="133" t="s">
        <v>264</v>
      </c>
      <c r="F118" s="134" t="s">
        <v>265</v>
      </c>
      <c r="G118" s="135" t="s">
        <v>120</v>
      </c>
      <c r="H118" s="136">
        <v>39</v>
      </c>
      <c r="I118" s="137"/>
      <c r="J118" s="138">
        <f>ROUND(I118*H118,2)</f>
        <v>0</v>
      </c>
      <c r="K118" s="134" t="s">
        <v>182</v>
      </c>
      <c r="L118" s="32"/>
      <c r="M118" s="139" t="s">
        <v>39</v>
      </c>
      <c r="N118" s="140" t="s">
        <v>53</v>
      </c>
      <c r="P118" s="141">
        <f>O118*H118</f>
        <v>0</v>
      </c>
      <c r="Q118" s="141">
        <v>0</v>
      </c>
      <c r="R118" s="141">
        <f>Q118*H118</f>
        <v>0</v>
      </c>
      <c r="S118" s="141">
        <v>0</v>
      </c>
      <c r="T118" s="142">
        <f>S118*H118</f>
        <v>0</v>
      </c>
      <c r="AR118" s="143" t="s">
        <v>183</v>
      </c>
      <c r="AT118" s="143" t="s">
        <v>180</v>
      </c>
      <c r="AU118" s="143" t="s">
        <v>89</v>
      </c>
      <c r="AY118" s="16" t="s">
        <v>177</v>
      </c>
      <c r="BE118" s="144">
        <f>IF(N118="základní",J118,0)</f>
        <v>0</v>
      </c>
      <c r="BF118" s="144">
        <f>IF(N118="snížená",J118,0)</f>
        <v>0</v>
      </c>
      <c r="BG118" s="144">
        <f>IF(N118="zákl. přenesená",J118,0)</f>
        <v>0</v>
      </c>
      <c r="BH118" s="144">
        <f>IF(N118="sníž. přenesená",J118,0)</f>
        <v>0</v>
      </c>
      <c r="BI118" s="144">
        <f>IF(N118="nulová",J118,0)</f>
        <v>0</v>
      </c>
      <c r="BJ118" s="16" t="s">
        <v>183</v>
      </c>
      <c r="BK118" s="144">
        <f>ROUND(I118*H118,2)</f>
        <v>0</v>
      </c>
      <c r="BL118" s="16" t="s">
        <v>183</v>
      </c>
      <c r="BM118" s="143" t="s">
        <v>513</v>
      </c>
    </row>
    <row r="119" spans="2:65" s="1" customFormat="1" ht="29.25">
      <c r="B119" s="32"/>
      <c r="D119" s="145" t="s">
        <v>185</v>
      </c>
      <c r="F119" s="146" t="s">
        <v>267</v>
      </c>
      <c r="I119" s="147"/>
      <c r="L119" s="32"/>
      <c r="M119" s="148"/>
      <c r="T119" s="53"/>
      <c r="AT119" s="16" t="s">
        <v>185</v>
      </c>
      <c r="AU119" s="16" t="s">
        <v>89</v>
      </c>
    </row>
    <row r="120" spans="2:65" s="1" customFormat="1" ht="39">
      <c r="B120" s="32"/>
      <c r="D120" s="145" t="s">
        <v>187</v>
      </c>
      <c r="F120" s="149" t="s">
        <v>268</v>
      </c>
      <c r="I120" s="147"/>
      <c r="L120" s="32"/>
      <c r="M120" s="148"/>
      <c r="T120" s="53"/>
      <c r="AT120" s="16" t="s">
        <v>187</v>
      </c>
      <c r="AU120" s="16" t="s">
        <v>89</v>
      </c>
    </row>
    <row r="121" spans="2:65" s="1" customFormat="1" ht="16.5" customHeight="1">
      <c r="B121" s="32"/>
      <c r="C121" s="132" t="s">
        <v>234</v>
      </c>
      <c r="D121" s="132" t="s">
        <v>180</v>
      </c>
      <c r="E121" s="133" t="s">
        <v>271</v>
      </c>
      <c r="F121" s="134" t="s">
        <v>119</v>
      </c>
      <c r="G121" s="135" t="s">
        <v>120</v>
      </c>
      <c r="H121" s="136">
        <v>39</v>
      </c>
      <c r="I121" s="137"/>
      <c r="J121" s="138">
        <f>ROUND(I121*H121,2)</f>
        <v>0</v>
      </c>
      <c r="K121" s="134" t="s">
        <v>182</v>
      </c>
      <c r="L121" s="32"/>
      <c r="M121" s="139" t="s">
        <v>39</v>
      </c>
      <c r="N121" s="140" t="s">
        <v>53</v>
      </c>
      <c r="P121" s="141">
        <f>O121*H121</f>
        <v>0</v>
      </c>
      <c r="Q121" s="141">
        <v>0</v>
      </c>
      <c r="R121" s="141">
        <f>Q121*H121</f>
        <v>0</v>
      </c>
      <c r="S121" s="141">
        <v>0</v>
      </c>
      <c r="T121" s="142">
        <f>S121*H121</f>
        <v>0</v>
      </c>
      <c r="AR121" s="143" t="s">
        <v>183</v>
      </c>
      <c r="AT121" s="143" t="s">
        <v>180</v>
      </c>
      <c r="AU121" s="143" t="s">
        <v>89</v>
      </c>
      <c r="AY121" s="16" t="s">
        <v>177</v>
      </c>
      <c r="BE121" s="144">
        <f>IF(N121="základní",J121,0)</f>
        <v>0</v>
      </c>
      <c r="BF121" s="144">
        <f>IF(N121="snížená",J121,0)</f>
        <v>0</v>
      </c>
      <c r="BG121" s="144">
        <f>IF(N121="zákl. přenesená",J121,0)</f>
        <v>0</v>
      </c>
      <c r="BH121" s="144">
        <f>IF(N121="sníž. přenesená",J121,0)</f>
        <v>0</v>
      </c>
      <c r="BI121" s="144">
        <f>IF(N121="nulová",J121,0)</f>
        <v>0</v>
      </c>
      <c r="BJ121" s="16" t="s">
        <v>183</v>
      </c>
      <c r="BK121" s="144">
        <f>ROUND(I121*H121,2)</f>
        <v>0</v>
      </c>
      <c r="BL121" s="16" t="s">
        <v>183</v>
      </c>
      <c r="BM121" s="143" t="s">
        <v>514</v>
      </c>
    </row>
    <row r="122" spans="2:65" s="1" customFormat="1" ht="39">
      <c r="B122" s="32"/>
      <c r="D122" s="145" t="s">
        <v>185</v>
      </c>
      <c r="F122" s="146" t="s">
        <v>273</v>
      </c>
      <c r="I122" s="147"/>
      <c r="L122" s="32"/>
      <c r="M122" s="148"/>
      <c r="T122" s="53"/>
      <c r="AT122" s="16" t="s">
        <v>185</v>
      </c>
      <c r="AU122" s="16" t="s">
        <v>89</v>
      </c>
    </row>
    <row r="123" spans="2:65" s="1" customFormat="1" ht="39">
      <c r="B123" s="32"/>
      <c r="D123" s="145" t="s">
        <v>187</v>
      </c>
      <c r="F123" s="149" t="s">
        <v>274</v>
      </c>
      <c r="I123" s="147"/>
      <c r="L123" s="32"/>
      <c r="M123" s="148"/>
      <c r="T123" s="53"/>
      <c r="AT123" s="16" t="s">
        <v>187</v>
      </c>
      <c r="AU123" s="16" t="s">
        <v>89</v>
      </c>
    </row>
    <row r="124" spans="2:65" s="1" customFormat="1" ht="21.75" customHeight="1">
      <c r="B124" s="32"/>
      <c r="C124" s="132" t="s">
        <v>240</v>
      </c>
      <c r="D124" s="132" t="s">
        <v>180</v>
      </c>
      <c r="E124" s="133" t="s">
        <v>515</v>
      </c>
      <c r="F124" s="134" t="s">
        <v>516</v>
      </c>
      <c r="G124" s="135" t="s">
        <v>140</v>
      </c>
      <c r="H124" s="136">
        <v>38</v>
      </c>
      <c r="I124" s="137"/>
      <c r="J124" s="138">
        <f>ROUND(I124*H124,2)</f>
        <v>0</v>
      </c>
      <c r="K124" s="134" t="s">
        <v>182</v>
      </c>
      <c r="L124" s="32"/>
      <c r="M124" s="139" t="s">
        <v>39</v>
      </c>
      <c r="N124" s="140" t="s">
        <v>53</v>
      </c>
      <c r="P124" s="141">
        <f>O124*H124</f>
        <v>0</v>
      </c>
      <c r="Q124" s="141">
        <v>0</v>
      </c>
      <c r="R124" s="141">
        <f>Q124*H124</f>
        <v>0</v>
      </c>
      <c r="S124" s="141">
        <v>0</v>
      </c>
      <c r="T124" s="142">
        <f>S124*H124</f>
        <v>0</v>
      </c>
      <c r="AR124" s="143" t="s">
        <v>183</v>
      </c>
      <c r="AT124" s="143" t="s">
        <v>180</v>
      </c>
      <c r="AU124" s="143" t="s">
        <v>89</v>
      </c>
      <c r="AY124" s="16" t="s">
        <v>177</v>
      </c>
      <c r="BE124" s="144">
        <f>IF(N124="základní",J124,0)</f>
        <v>0</v>
      </c>
      <c r="BF124" s="144">
        <f>IF(N124="snížená",J124,0)</f>
        <v>0</v>
      </c>
      <c r="BG124" s="144">
        <f>IF(N124="zákl. přenesená",J124,0)</f>
        <v>0</v>
      </c>
      <c r="BH124" s="144">
        <f>IF(N124="sníž. přenesená",J124,0)</f>
        <v>0</v>
      </c>
      <c r="BI124" s="144">
        <f>IF(N124="nulová",J124,0)</f>
        <v>0</v>
      </c>
      <c r="BJ124" s="16" t="s">
        <v>183</v>
      </c>
      <c r="BK124" s="144">
        <f>ROUND(I124*H124,2)</f>
        <v>0</v>
      </c>
      <c r="BL124" s="16" t="s">
        <v>183</v>
      </c>
      <c r="BM124" s="143" t="s">
        <v>517</v>
      </c>
    </row>
    <row r="125" spans="2:65" s="1" customFormat="1" ht="29.25">
      <c r="B125" s="32"/>
      <c r="D125" s="145" t="s">
        <v>185</v>
      </c>
      <c r="F125" s="146" t="s">
        <v>518</v>
      </c>
      <c r="I125" s="147"/>
      <c r="L125" s="32"/>
      <c r="M125" s="148"/>
      <c r="T125" s="53"/>
      <c r="AT125" s="16" t="s">
        <v>185</v>
      </c>
      <c r="AU125" s="16" t="s">
        <v>89</v>
      </c>
    </row>
    <row r="126" spans="2:65" s="1" customFormat="1" ht="29.25">
      <c r="B126" s="32"/>
      <c r="D126" s="145" t="s">
        <v>187</v>
      </c>
      <c r="F126" s="149" t="s">
        <v>519</v>
      </c>
      <c r="I126" s="147"/>
      <c r="L126" s="32"/>
      <c r="M126" s="148"/>
      <c r="T126" s="53"/>
      <c r="AT126" s="16" t="s">
        <v>187</v>
      </c>
      <c r="AU126" s="16" t="s">
        <v>89</v>
      </c>
    </row>
    <row r="127" spans="2:65" s="1" customFormat="1" ht="16.5" customHeight="1">
      <c r="B127" s="32"/>
      <c r="C127" s="132" t="s">
        <v>149</v>
      </c>
      <c r="D127" s="132" t="s">
        <v>180</v>
      </c>
      <c r="E127" s="133" t="s">
        <v>520</v>
      </c>
      <c r="F127" s="134" t="s">
        <v>521</v>
      </c>
      <c r="G127" s="135" t="s">
        <v>140</v>
      </c>
      <c r="H127" s="136">
        <v>38</v>
      </c>
      <c r="I127" s="137"/>
      <c r="J127" s="138">
        <f>ROUND(I127*H127,2)</f>
        <v>0</v>
      </c>
      <c r="K127" s="134" t="s">
        <v>182</v>
      </c>
      <c r="L127" s="32"/>
      <c r="M127" s="139" t="s">
        <v>39</v>
      </c>
      <c r="N127" s="140" t="s">
        <v>53</v>
      </c>
      <c r="P127" s="141">
        <f>O127*H127</f>
        <v>0</v>
      </c>
      <c r="Q127" s="141">
        <v>0</v>
      </c>
      <c r="R127" s="141">
        <f>Q127*H127</f>
        <v>0</v>
      </c>
      <c r="S127" s="141">
        <v>0</v>
      </c>
      <c r="T127" s="142">
        <f>S127*H127</f>
        <v>0</v>
      </c>
      <c r="AR127" s="143" t="s">
        <v>183</v>
      </c>
      <c r="AT127" s="143" t="s">
        <v>180</v>
      </c>
      <c r="AU127" s="143" t="s">
        <v>89</v>
      </c>
      <c r="AY127" s="16" t="s">
        <v>177</v>
      </c>
      <c r="BE127" s="144">
        <f>IF(N127="základní",J127,0)</f>
        <v>0</v>
      </c>
      <c r="BF127" s="144">
        <f>IF(N127="snížená",J127,0)</f>
        <v>0</v>
      </c>
      <c r="BG127" s="144">
        <f>IF(N127="zákl. přenesená",J127,0)</f>
        <v>0</v>
      </c>
      <c r="BH127" s="144">
        <f>IF(N127="sníž. přenesená",J127,0)</f>
        <v>0</v>
      </c>
      <c r="BI127" s="144">
        <f>IF(N127="nulová",J127,0)</f>
        <v>0</v>
      </c>
      <c r="BJ127" s="16" t="s">
        <v>183</v>
      </c>
      <c r="BK127" s="144">
        <f>ROUND(I127*H127,2)</f>
        <v>0</v>
      </c>
      <c r="BL127" s="16" t="s">
        <v>183</v>
      </c>
      <c r="BM127" s="143" t="s">
        <v>522</v>
      </c>
    </row>
    <row r="128" spans="2:65" s="1" customFormat="1" ht="29.25">
      <c r="B128" s="32"/>
      <c r="D128" s="145" t="s">
        <v>185</v>
      </c>
      <c r="F128" s="146" t="s">
        <v>523</v>
      </c>
      <c r="I128" s="147"/>
      <c r="L128" s="32"/>
      <c r="M128" s="148"/>
      <c r="T128" s="53"/>
      <c r="AT128" s="16" t="s">
        <v>185</v>
      </c>
      <c r="AU128" s="16" t="s">
        <v>89</v>
      </c>
    </row>
    <row r="129" spans="2:65" s="1" customFormat="1" ht="39">
      <c r="B129" s="32"/>
      <c r="D129" s="145" t="s">
        <v>187</v>
      </c>
      <c r="F129" s="149" t="s">
        <v>524</v>
      </c>
      <c r="I129" s="147"/>
      <c r="L129" s="32"/>
      <c r="M129" s="148"/>
      <c r="T129" s="53"/>
      <c r="AT129" s="16" t="s">
        <v>187</v>
      </c>
      <c r="AU129" s="16" t="s">
        <v>89</v>
      </c>
    </row>
    <row r="130" spans="2:65" s="1" customFormat="1" ht="24.2" customHeight="1">
      <c r="B130" s="32"/>
      <c r="C130" s="132" t="s">
        <v>252</v>
      </c>
      <c r="D130" s="132" t="s">
        <v>180</v>
      </c>
      <c r="E130" s="133" t="s">
        <v>525</v>
      </c>
      <c r="F130" s="134" t="s">
        <v>526</v>
      </c>
      <c r="G130" s="135" t="s">
        <v>527</v>
      </c>
      <c r="H130" s="136">
        <v>2</v>
      </c>
      <c r="I130" s="137"/>
      <c r="J130" s="138">
        <f>ROUND(I130*H130,2)</f>
        <v>0</v>
      </c>
      <c r="K130" s="134" t="s">
        <v>182</v>
      </c>
      <c r="L130" s="32"/>
      <c r="M130" s="139" t="s">
        <v>39</v>
      </c>
      <c r="N130" s="140" t="s">
        <v>53</v>
      </c>
      <c r="P130" s="141">
        <f>O130*H130</f>
        <v>0</v>
      </c>
      <c r="Q130" s="141">
        <v>0</v>
      </c>
      <c r="R130" s="141">
        <f>Q130*H130</f>
        <v>0</v>
      </c>
      <c r="S130" s="141">
        <v>0</v>
      </c>
      <c r="T130" s="142">
        <f>S130*H130</f>
        <v>0</v>
      </c>
      <c r="AR130" s="143" t="s">
        <v>183</v>
      </c>
      <c r="AT130" s="143" t="s">
        <v>180</v>
      </c>
      <c r="AU130" s="143" t="s">
        <v>89</v>
      </c>
      <c r="AY130" s="16" t="s">
        <v>177</v>
      </c>
      <c r="BE130" s="144">
        <f>IF(N130="základní",J130,0)</f>
        <v>0</v>
      </c>
      <c r="BF130" s="144">
        <f>IF(N130="snížená",J130,0)</f>
        <v>0</v>
      </c>
      <c r="BG130" s="144">
        <f>IF(N130="zákl. přenesená",J130,0)</f>
        <v>0</v>
      </c>
      <c r="BH130" s="144">
        <f>IF(N130="sníž. přenesená",J130,0)</f>
        <v>0</v>
      </c>
      <c r="BI130" s="144">
        <f>IF(N130="nulová",J130,0)</f>
        <v>0</v>
      </c>
      <c r="BJ130" s="16" t="s">
        <v>183</v>
      </c>
      <c r="BK130" s="144">
        <f>ROUND(I130*H130,2)</f>
        <v>0</v>
      </c>
      <c r="BL130" s="16" t="s">
        <v>183</v>
      </c>
      <c r="BM130" s="143" t="s">
        <v>528</v>
      </c>
    </row>
    <row r="131" spans="2:65" s="1" customFormat="1" ht="29.25">
      <c r="B131" s="32"/>
      <c r="D131" s="145" t="s">
        <v>185</v>
      </c>
      <c r="F131" s="146" t="s">
        <v>529</v>
      </c>
      <c r="I131" s="147"/>
      <c r="L131" s="32"/>
      <c r="M131" s="148"/>
      <c r="T131" s="53"/>
      <c r="AT131" s="16" t="s">
        <v>185</v>
      </c>
      <c r="AU131" s="16" t="s">
        <v>89</v>
      </c>
    </row>
    <row r="132" spans="2:65" s="1" customFormat="1" ht="29.25">
      <c r="B132" s="32"/>
      <c r="D132" s="145" t="s">
        <v>187</v>
      </c>
      <c r="F132" s="149" t="s">
        <v>530</v>
      </c>
      <c r="I132" s="147"/>
      <c r="L132" s="32"/>
      <c r="M132" s="148"/>
      <c r="T132" s="53"/>
      <c r="AT132" s="16" t="s">
        <v>187</v>
      </c>
      <c r="AU132" s="16" t="s">
        <v>89</v>
      </c>
    </row>
    <row r="133" spans="2:65" s="1" customFormat="1" ht="21.75" customHeight="1">
      <c r="B133" s="32"/>
      <c r="C133" s="171" t="s">
        <v>258</v>
      </c>
      <c r="D133" s="187" t="s">
        <v>382</v>
      </c>
      <c r="E133" s="173" t="s">
        <v>383</v>
      </c>
      <c r="F133" s="174" t="s">
        <v>384</v>
      </c>
      <c r="G133" s="175" t="s">
        <v>125</v>
      </c>
      <c r="H133" s="176">
        <v>75.754999999999995</v>
      </c>
      <c r="I133" s="177"/>
      <c r="J133" s="178">
        <f>ROUND(I133*H133,2)</f>
        <v>0</v>
      </c>
      <c r="K133" s="174" t="s">
        <v>182</v>
      </c>
      <c r="L133" s="179"/>
      <c r="M133" s="180" t="s">
        <v>39</v>
      </c>
      <c r="N133" s="181" t="s">
        <v>53</v>
      </c>
      <c r="P133" s="141">
        <f>O133*H133</f>
        <v>0</v>
      </c>
      <c r="Q133" s="141">
        <v>1</v>
      </c>
      <c r="R133" s="141">
        <f>Q133*H133</f>
        <v>75.754999999999995</v>
      </c>
      <c r="S133" s="141">
        <v>0</v>
      </c>
      <c r="T133" s="142">
        <f>S133*H133</f>
        <v>0</v>
      </c>
      <c r="AR133" s="143" t="s">
        <v>234</v>
      </c>
      <c r="AT133" s="143" t="s">
        <v>382</v>
      </c>
      <c r="AU133" s="143" t="s">
        <v>89</v>
      </c>
      <c r="AY133" s="16" t="s">
        <v>177</v>
      </c>
      <c r="BE133" s="144">
        <f>IF(N133="základní",J133,0)</f>
        <v>0</v>
      </c>
      <c r="BF133" s="144">
        <f>IF(N133="snížená",J133,0)</f>
        <v>0</v>
      </c>
      <c r="BG133" s="144">
        <f>IF(N133="zákl. přenesená",J133,0)</f>
        <v>0</v>
      </c>
      <c r="BH133" s="144">
        <f>IF(N133="sníž. přenesená",J133,0)</f>
        <v>0</v>
      </c>
      <c r="BI133" s="144">
        <f>IF(N133="nulová",J133,0)</f>
        <v>0</v>
      </c>
      <c r="BJ133" s="16" t="s">
        <v>183</v>
      </c>
      <c r="BK133" s="144">
        <f>ROUND(I133*H133,2)</f>
        <v>0</v>
      </c>
      <c r="BL133" s="16" t="s">
        <v>183</v>
      </c>
      <c r="BM133" s="143" t="s">
        <v>531</v>
      </c>
    </row>
    <row r="134" spans="2:65" s="1" customFormat="1">
      <c r="B134" s="32"/>
      <c r="D134" s="145" t="s">
        <v>185</v>
      </c>
      <c r="F134" s="146" t="s">
        <v>384</v>
      </c>
      <c r="I134" s="147"/>
      <c r="L134" s="32"/>
      <c r="M134" s="148"/>
      <c r="T134" s="53"/>
      <c r="AT134" s="16" t="s">
        <v>185</v>
      </c>
      <c r="AU134" s="16" t="s">
        <v>89</v>
      </c>
    </row>
    <row r="135" spans="2:65" s="13" customFormat="1">
      <c r="B135" s="156"/>
      <c r="D135" s="145" t="s">
        <v>189</v>
      </c>
      <c r="E135" s="157" t="s">
        <v>39</v>
      </c>
      <c r="F135" s="158" t="s">
        <v>532</v>
      </c>
      <c r="H135" s="159">
        <v>75.754999999999995</v>
      </c>
      <c r="I135" s="160"/>
      <c r="L135" s="156"/>
      <c r="M135" s="161"/>
      <c r="T135" s="162"/>
      <c r="AT135" s="157" t="s">
        <v>189</v>
      </c>
      <c r="AU135" s="157" t="s">
        <v>89</v>
      </c>
      <c r="AV135" s="13" t="s">
        <v>89</v>
      </c>
      <c r="AW135" s="13" t="s">
        <v>41</v>
      </c>
      <c r="AX135" s="13" t="s">
        <v>80</v>
      </c>
      <c r="AY135" s="157" t="s">
        <v>177</v>
      </c>
    </row>
    <row r="136" spans="2:65" s="14" customFormat="1">
      <c r="B136" s="163"/>
      <c r="D136" s="145" t="s">
        <v>189</v>
      </c>
      <c r="E136" s="164" t="s">
        <v>486</v>
      </c>
      <c r="F136" s="165" t="s">
        <v>192</v>
      </c>
      <c r="H136" s="166">
        <v>75.754999999999995</v>
      </c>
      <c r="I136" s="167"/>
      <c r="L136" s="163"/>
      <c r="M136" s="168"/>
      <c r="T136" s="169"/>
      <c r="AT136" s="164" t="s">
        <v>189</v>
      </c>
      <c r="AU136" s="164" t="s">
        <v>89</v>
      </c>
      <c r="AV136" s="14" t="s">
        <v>183</v>
      </c>
      <c r="AW136" s="14" t="s">
        <v>41</v>
      </c>
      <c r="AX136" s="14" t="s">
        <v>87</v>
      </c>
      <c r="AY136" s="164" t="s">
        <v>177</v>
      </c>
    </row>
    <row r="137" spans="2:65" s="1" customFormat="1" ht="16.5" customHeight="1">
      <c r="B137" s="32"/>
      <c r="C137" s="171" t="s">
        <v>141</v>
      </c>
      <c r="D137" s="171" t="s">
        <v>382</v>
      </c>
      <c r="E137" s="173" t="s">
        <v>533</v>
      </c>
      <c r="F137" s="174" t="s">
        <v>534</v>
      </c>
      <c r="G137" s="175" t="s">
        <v>120</v>
      </c>
      <c r="H137" s="176">
        <v>148</v>
      </c>
      <c r="I137" s="177"/>
      <c r="J137" s="178">
        <f>ROUND(I137*H137,2)</f>
        <v>0</v>
      </c>
      <c r="K137" s="174" t="s">
        <v>182</v>
      </c>
      <c r="L137" s="179"/>
      <c r="M137" s="180" t="s">
        <v>39</v>
      </c>
      <c r="N137" s="181" t="s">
        <v>53</v>
      </c>
      <c r="P137" s="141">
        <f>O137*H137</f>
        <v>0</v>
      </c>
      <c r="Q137" s="141">
        <v>9.0000000000000006E-5</v>
      </c>
      <c r="R137" s="141">
        <f>Q137*H137</f>
        <v>1.332E-2</v>
      </c>
      <c r="S137" s="141">
        <v>0</v>
      </c>
      <c r="T137" s="142">
        <f>S137*H137</f>
        <v>0</v>
      </c>
      <c r="AR137" s="143" t="s">
        <v>234</v>
      </c>
      <c r="AT137" s="143" t="s">
        <v>382</v>
      </c>
      <c r="AU137" s="143" t="s">
        <v>89</v>
      </c>
      <c r="AY137" s="16" t="s">
        <v>177</v>
      </c>
      <c r="BE137" s="144">
        <f>IF(N137="základní",J137,0)</f>
        <v>0</v>
      </c>
      <c r="BF137" s="144">
        <f>IF(N137="snížená",J137,0)</f>
        <v>0</v>
      </c>
      <c r="BG137" s="144">
        <f>IF(N137="zákl. přenesená",J137,0)</f>
        <v>0</v>
      </c>
      <c r="BH137" s="144">
        <f>IF(N137="sníž. přenesená",J137,0)</f>
        <v>0</v>
      </c>
      <c r="BI137" s="144">
        <f>IF(N137="nulová",J137,0)</f>
        <v>0</v>
      </c>
      <c r="BJ137" s="16" t="s">
        <v>183</v>
      </c>
      <c r="BK137" s="144">
        <f>ROUND(I137*H137,2)</f>
        <v>0</v>
      </c>
      <c r="BL137" s="16" t="s">
        <v>183</v>
      </c>
      <c r="BM137" s="143" t="s">
        <v>535</v>
      </c>
    </row>
    <row r="138" spans="2:65" s="1" customFormat="1">
      <c r="B138" s="32"/>
      <c r="D138" s="145" t="s">
        <v>185</v>
      </c>
      <c r="F138" s="146" t="s">
        <v>534</v>
      </c>
      <c r="I138" s="147"/>
      <c r="L138" s="32"/>
      <c r="M138" s="148"/>
      <c r="T138" s="53"/>
      <c r="AT138" s="16" t="s">
        <v>185</v>
      </c>
      <c r="AU138" s="16" t="s">
        <v>89</v>
      </c>
    </row>
    <row r="139" spans="2:65" s="1" customFormat="1" ht="19.5">
      <c r="B139" s="32"/>
      <c r="D139" s="145" t="s">
        <v>424</v>
      </c>
      <c r="F139" s="149" t="s">
        <v>536</v>
      </c>
      <c r="I139" s="147"/>
      <c r="L139" s="32"/>
      <c r="M139" s="148"/>
      <c r="T139" s="53"/>
      <c r="AT139" s="16" t="s">
        <v>424</v>
      </c>
      <c r="AU139" s="16" t="s">
        <v>89</v>
      </c>
    </row>
    <row r="140" spans="2:65" s="1" customFormat="1" ht="16.5" customHeight="1">
      <c r="B140" s="32"/>
      <c r="C140" s="171" t="s">
        <v>270</v>
      </c>
      <c r="D140" s="171" t="s">
        <v>382</v>
      </c>
      <c r="E140" s="173" t="s">
        <v>537</v>
      </c>
      <c r="F140" s="174" t="s">
        <v>538</v>
      </c>
      <c r="G140" s="175" t="s">
        <v>120</v>
      </c>
      <c r="H140" s="176">
        <v>148</v>
      </c>
      <c r="I140" s="177"/>
      <c r="J140" s="178">
        <f>ROUND(I140*H140,2)</f>
        <v>0</v>
      </c>
      <c r="K140" s="174" t="s">
        <v>182</v>
      </c>
      <c r="L140" s="179"/>
      <c r="M140" s="180" t="s">
        <v>39</v>
      </c>
      <c r="N140" s="181" t="s">
        <v>53</v>
      </c>
      <c r="P140" s="141">
        <f>O140*H140</f>
        <v>0</v>
      </c>
      <c r="Q140" s="141">
        <v>5.1999999999999995E-4</v>
      </c>
      <c r="R140" s="141">
        <f>Q140*H140</f>
        <v>7.6959999999999987E-2</v>
      </c>
      <c r="S140" s="141">
        <v>0</v>
      </c>
      <c r="T140" s="142">
        <f>S140*H140</f>
        <v>0</v>
      </c>
      <c r="AR140" s="143" t="s">
        <v>234</v>
      </c>
      <c r="AT140" s="143" t="s">
        <v>382</v>
      </c>
      <c r="AU140" s="143" t="s">
        <v>89</v>
      </c>
      <c r="AY140" s="16" t="s">
        <v>177</v>
      </c>
      <c r="BE140" s="144">
        <f>IF(N140="základní",J140,0)</f>
        <v>0</v>
      </c>
      <c r="BF140" s="144">
        <f>IF(N140="snížená",J140,0)</f>
        <v>0</v>
      </c>
      <c r="BG140" s="144">
        <f>IF(N140="zákl. přenesená",J140,0)</f>
        <v>0</v>
      </c>
      <c r="BH140" s="144">
        <f>IF(N140="sníž. přenesená",J140,0)</f>
        <v>0</v>
      </c>
      <c r="BI140" s="144">
        <f>IF(N140="nulová",J140,0)</f>
        <v>0</v>
      </c>
      <c r="BJ140" s="16" t="s">
        <v>183</v>
      </c>
      <c r="BK140" s="144">
        <f>ROUND(I140*H140,2)</f>
        <v>0</v>
      </c>
      <c r="BL140" s="16" t="s">
        <v>183</v>
      </c>
      <c r="BM140" s="143" t="s">
        <v>539</v>
      </c>
    </row>
    <row r="141" spans="2:65" s="1" customFormat="1">
      <c r="B141" s="32"/>
      <c r="D141" s="145" t="s">
        <v>185</v>
      </c>
      <c r="F141" s="146" t="s">
        <v>538</v>
      </c>
      <c r="I141" s="147"/>
      <c r="L141" s="32"/>
      <c r="M141" s="148"/>
      <c r="T141" s="53"/>
      <c r="AT141" s="16" t="s">
        <v>185</v>
      </c>
      <c r="AU141" s="16" t="s">
        <v>89</v>
      </c>
    </row>
    <row r="142" spans="2:65" s="1" customFormat="1" ht="19.5">
      <c r="B142" s="32"/>
      <c r="D142" s="145" t="s">
        <v>424</v>
      </c>
      <c r="F142" s="149" t="s">
        <v>536</v>
      </c>
      <c r="I142" s="147"/>
      <c r="L142" s="32"/>
      <c r="M142" s="148"/>
      <c r="T142" s="53"/>
      <c r="AT142" s="16" t="s">
        <v>424</v>
      </c>
      <c r="AU142" s="16" t="s">
        <v>89</v>
      </c>
    </row>
    <row r="143" spans="2:65" s="11" customFormat="1" ht="25.9" customHeight="1">
      <c r="B143" s="120"/>
      <c r="D143" s="121" t="s">
        <v>79</v>
      </c>
      <c r="E143" s="122" t="s">
        <v>426</v>
      </c>
      <c r="F143" s="122" t="s">
        <v>427</v>
      </c>
      <c r="I143" s="123"/>
      <c r="J143" s="124">
        <f>BK143</f>
        <v>0</v>
      </c>
      <c r="L143" s="120"/>
      <c r="M143" s="125"/>
      <c r="P143" s="126">
        <f>SUM(P144:P150)</f>
        <v>0</v>
      </c>
      <c r="R143" s="126">
        <f>SUM(R144:R150)</f>
        <v>0</v>
      </c>
      <c r="T143" s="127">
        <f>SUM(T144:T150)</f>
        <v>0</v>
      </c>
      <c r="AR143" s="121" t="s">
        <v>183</v>
      </c>
      <c r="AT143" s="128" t="s">
        <v>79</v>
      </c>
      <c r="AU143" s="128" t="s">
        <v>80</v>
      </c>
      <c r="AY143" s="121" t="s">
        <v>177</v>
      </c>
      <c r="BK143" s="129">
        <f>SUM(BK144:BK150)</f>
        <v>0</v>
      </c>
    </row>
    <row r="144" spans="2:65" s="1" customFormat="1" ht="55.5" customHeight="1">
      <c r="B144" s="32"/>
      <c r="C144" s="132" t="s">
        <v>8</v>
      </c>
      <c r="D144" s="132" t="s">
        <v>180</v>
      </c>
      <c r="E144" s="133" t="s">
        <v>540</v>
      </c>
      <c r="F144" s="134" t="s">
        <v>541</v>
      </c>
      <c r="G144" s="135" t="s">
        <v>125</v>
      </c>
      <c r="H144" s="136">
        <v>155.96700000000001</v>
      </c>
      <c r="I144" s="137"/>
      <c r="J144" s="138">
        <f>ROUND(I144*H144,2)</f>
        <v>0</v>
      </c>
      <c r="K144" s="134" t="s">
        <v>182</v>
      </c>
      <c r="L144" s="32"/>
      <c r="M144" s="139" t="s">
        <v>39</v>
      </c>
      <c r="N144" s="140" t="s">
        <v>53</v>
      </c>
      <c r="P144" s="141">
        <f>O144*H144</f>
        <v>0</v>
      </c>
      <c r="Q144" s="141">
        <v>0</v>
      </c>
      <c r="R144" s="141">
        <f>Q144*H144</f>
        <v>0</v>
      </c>
      <c r="S144" s="141">
        <v>0</v>
      </c>
      <c r="T144" s="142">
        <f>S144*H144</f>
        <v>0</v>
      </c>
      <c r="AR144" s="143" t="s">
        <v>183</v>
      </c>
      <c r="AT144" s="143" t="s">
        <v>180</v>
      </c>
      <c r="AU144" s="143" t="s">
        <v>87</v>
      </c>
      <c r="AY144" s="16" t="s">
        <v>177</v>
      </c>
      <c r="BE144" s="144">
        <f>IF(N144="základní",J144,0)</f>
        <v>0</v>
      </c>
      <c r="BF144" s="144">
        <f>IF(N144="snížená",J144,0)</f>
        <v>0</v>
      </c>
      <c r="BG144" s="144">
        <f>IF(N144="zákl. přenesená",J144,0)</f>
        <v>0</v>
      </c>
      <c r="BH144" s="144">
        <f>IF(N144="sníž. přenesená",J144,0)</f>
        <v>0</v>
      </c>
      <c r="BI144" s="144">
        <f>IF(N144="nulová",J144,0)</f>
        <v>0</v>
      </c>
      <c r="BJ144" s="16" t="s">
        <v>183</v>
      </c>
      <c r="BK144" s="144">
        <f>ROUND(I144*H144,2)</f>
        <v>0</v>
      </c>
      <c r="BL144" s="16" t="s">
        <v>183</v>
      </c>
      <c r="BM144" s="143" t="s">
        <v>542</v>
      </c>
    </row>
    <row r="145" spans="2:51" s="1" customFormat="1" ht="78">
      <c r="B145" s="32"/>
      <c r="D145" s="145" t="s">
        <v>185</v>
      </c>
      <c r="F145" s="146" t="s">
        <v>543</v>
      </c>
      <c r="I145" s="147"/>
      <c r="L145" s="32"/>
      <c r="M145" s="148"/>
      <c r="T145" s="53"/>
      <c r="AT145" s="16" t="s">
        <v>185</v>
      </c>
      <c r="AU145" s="16" t="s">
        <v>87</v>
      </c>
    </row>
    <row r="146" spans="2:51" s="1" customFormat="1" ht="58.5">
      <c r="B146" s="32"/>
      <c r="D146" s="145" t="s">
        <v>187</v>
      </c>
      <c r="F146" s="149" t="s">
        <v>433</v>
      </c>
      <c r="I146" s="147"/>
      <c r="L146" s="32"/>
      <c r="M146" s="148"/>
      <c r="T146" s="53"/>
      <c r="AT146" s="16" t="s">
        <v>187</v>
      </c>
      <c r="AU146" s="16" t="s">
        <v>87</v>
      </c>
    </row>
    <row r="147" spans="2:51" s="1" customFormat="1" ht="29.25">
      <c r="B147" s="32"/>
      <c r="D147" s="145" t="s">
        <v>424</v>
      </c>
      <c r="F147" s="149" t="s">
        <v>544</v>
      </c>
      <c r="I147" s="147"/>
      <c r="L147" s="32"/>
      <c r="M147" s="148"/>
      <c r="T147" s="53"/>
      <c r="AT147" s="16" t="s">
        <v>424</v>
      </c>
      <c r="AU147" s="16" t="s">
        <v>87</v>
      </c>
    </row>
    <row r="148" spans="2:51" s="13" customFormat="1">
      <c r="B148" s="156"/>
      <c r="D148" s="145" t="s">
        <v>189</v>
      </c>
      <c r="E148" s="157" t="s">
        <v>39</v>
      </c>
      <c r="F148" s="158" t="s">
        <v>545</v>
      </c>
      <c r="H148" s="159">
        <v>80.212000000000003</v>
      </c>
      <c r="I148" s="160"/>
      <c r="L148" s="156"/>
      <c r="M148" s="161"/>
      <c r="T148" s="162"/>
      <c r="AT148" s="157" t="s">
        <v>189</v>
      </c>
      <c r="AU148" s="157" t="s">
        <v>87</v>
      </c>
      <c r="AV148" s="13" t="s">
        <v>89</v>
      </c>
      <c r="AW148" s="13" t="s">
        <v>41</v>
      </c>
      <c r="AX148" s="13" t="s">
        <v>80</v>
      </c>
      <c r="AY148" s="157" t="s">
        <v>177</v>
      </c>
    </row>
    <row r="149" spans="2:51" s="13" customFormat="1">
      <c r="B149" s="156"/>
      <c r="D149" s="145" t="s">
        <v>189</v>
      </c>
      <c r="E149" s="157" t="s">
        <v>39</v>
      </c>
      <c r="F149" s="158" t="s">
        <v>486</v>
      </c>
      <c r="H149" s="159">
        <v>75.754999999999995</v>
      </c>
      <c r="I149" s="160"/>
      <c r="L149" s="156"/>
      <c r="M149" s="161"/>
      <c r="T149" s="162"/>
      <c r="AT149" s="157" t="s">
        <v>189</v>
      </c>
      <c r="AU149" s="157" t="s">
        <v>87</v>
      </c>
      <c r="AV149" s="13" t="s">
        <v>89</v>
      </c>
      <c r="AW149" s="13" t="s">
        <v>41</v>
      </c>
      <c r="AX149" s="13" t="s">
        <v>80</v>
      </c>
      <c r="AY149" s="157" t="s">
        <v>177</v>
      </c>
    </row>
    <row r="150" spans="2:51" s="14" customFormat="1">
      <c r="B150" s="163"/>
      <c r="D150" s="145" t="s">
        <v>189</v>
      </c>
      <c r="E150" s="164" t="s">
        <v>39</v>
      </c>
      <c r="F150" s="165" t="s">
        <v>192</v>
      </c>
      <c r="H150" s="166">
        <v>155.96700000000001</v>
      </c>
      <c r="I150" s="167"/>
      <c r="L150" s="163"/>
      <c r="M150" s="184"/>
      <c r="N150" s="185"/>
      <c r="O150" s="185"/>
      <c r="P150" s="185"/>
      <c r="Q150" s="185"/>
      <c r="R150" s="185"/>
      <c r="S150" s="185"/>
      <c r="T150" s="186"/>
      <c r="AT150" s="164" t="s">
        <v>189</v>
      </c>
      <c r="AU150" s="164" t="s">
        <v>87</v>
      </c>
      <c r="AV150" s="14" t="s">
        <v>183</v>
      </c>
      <c r="AW150" s="14" t="s">
        <v>41</v>
      </c>
      <c r="AX150" s="14" t="s">
        <v>87</v>
      </c>
      <c r="AY150" s="164" t="s">
        <v>177</v>
      </c>
    </row>
    <row r="151" spans="2:51" s="1" customFormat="1" ht="6.95" customHeight="1">
      <c r="B151" s="42"/>
      <c r="C151" s="43"/>
      <c r="D151" s="43"/>
      <c r="E151" s="43"/>
      <c r="F151" s="43"/>
      <c r="G151" s="43"/>
      <c r="H151" s="43"/>
      <c r="I151" s="43"/>
      <c r="J151" s="43"/>
      <c r="K151" s="43"/>
      <c r="L151" s="32"/>
    </row>
  </sheetData>
  <sheetProtection algorithmName="SHA-512" hashValue="fgwlOXjM3vhUtymDpU81QrYvbX4Hv7u28bLBDKqE6O6MT2vOY21kX+lskr9d788Y/sh/nrKL2cP9epRlz/gNvg==" saltValue="0IqmegN+YbNOLUAtGxXI9sgbROUYSOBFz70jYQq2WkSx0aVRpCJHJz4Igdc94rNZEMOwDHcDYatIiomU/bGpRQ==" spinCount="100000" sheet="1" objects="1" scenarios="1" formatColumns="0" formatRows="0" autoFilter="0"/>
  <autoFilter ref="C87:K150" xr:uid="{00000000-0009-0000-0000-000002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0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0"/>
      <c r="M2" s="200"/>
      <c r="N2" s="200"/>
      <c r="O2" s="200"/>
      <c r="P2" s="200"/>
      <c r="Q2" s="200"/>
      <c r="R2" s="200"/>
      <c r="S2" s="200"/>
      <c r="T2" s="200"/>
      <c r="U2" s="200"/>
      <c r="V2" s="200"/>
      <c r="AT2" s="16" t="s">
        <v>103</v>
      </c>
    </row>
    <row r="3" spans="2:46" ht="6.95" customHeight="1">
      <c r="B3" s="17"/>
      <c r="C3" s="18"/>
      <c r="D3" s="18"/>
      <c r="E3" s="18"/>
      <c r="F3" s="18"/>
      <c r="G3" s="18"/>
      <c r="H3" s="18"/>
      <c r="I3" s="18"/>
      <c r="J3" s="18"/>
      <c r="K3" s="18"/>
      <c r="L3" s="19"/>
      <c r="AT3" s="16" t="s">
        <v>89</v>
      </c>
    </row>
    <row r="4" spans="2:46" ht="24.95" customHeight="1">
      <c r="B4" s="19"/>
      <c r="D4" s="20" t="s">
        <v>122</v>
      </c>
      <c r="L4" s="19"/>
      <c r="M4" s="91" t="s">
        <v>10</v>
      </c>
      <c r="AT4" s="16" t="s">
        <v>41</v>
      </c>
    </row>
    <row r="5" spans="2:46" ht="6.95" customHeight="1">
      <c r="B5" s="19"/>
      <c r="L5" s="19"/>
    </row>
    <row r="6" spans="2:46" ht="12" customHeight="1">
      <c r="B6" s="19"/>
      <c r="D6" s="26" t="s">
        <v>16</v>
      </c>
      <c r="L6" s="19"/>
    </row>
    <row r="7" spans="2:46" ht="26.25" customHeight="1">
      <c r="B7" s="19"/>
      <c r="E7" s="242" t="str">
        <f>'Rekapitulace zakázky'!K6</f>
        <v>Oprava trati v úseku Ohníč - Úpořiny - změna č.1 po prohlídce staveniště</v>
      </c>
      <c r="F7" s="243"/>
      <c r="G7" s="243"/>
      <c r="H7" s="243"/>
      <c r="L7" s="19"/>
    </row>
    <row r="8" spans="2:46" ht="12" customHeight="1">
      <c r="B8" s="19"/>
      <c r="D8" s="26" t="s">
        <v>137</v>
      </c>
      <c r="L8" s="19"/>
    </row>
    <row r="9" spans="2:46" s="1" customFormat="1" ht="16.5" customHeight="1">
      <c r="B9" s="32"/>
      <c r="E9" s="242" t="s">
        <v>546</v>
      </c>
      <c r="F9" s="241"/>
      <c r="G9" s="241"/>
      <c r="H9" s="241"/>
      <c r="L9" s="32"/>
    </row>
    <row r="10" spans="2:46" s="1" customFormat="1" ht="12" customHeight="1">
      <c r="B10" s="32"/>
      <c r="D10" s="26" t="s">
        <v>146</v>
      </c>
      <c r="L10" s="32"/>
    </row>
    <row r="11" spans="2:46" s="1" customFormat="1" ht="16.5" customHeight="1">
      <c r="B11" s="32"/>
      <c r="E11" s="232" t="s">
        <v>547</v>
      </c>
      <c r="F11" s="241"/>
      <c r="G11" s="241"/>
      <c r="H11" s="241"/>
      <c r="L11" s="32"/>
    </row>
    <row r="12" spans="2:46" s="1" customFormat="1">
      <c r="B12" s="32"/>
      <c r="L12" s="32"/>
    </row>
    <row r="13" spans="2:46" s="1" customFormat="1" ht="12" customHeight="1">
      <c r="B13" s="32"/>
      <c r="D13" s="26" t="s">
        <v>18</v>
      </c>
      <c r="F13" s="24" t="s">
        <v>39</v>
      </c>
      <c r="I13" s="26" t="s">
        <v>20</v>
      </c>
      <c r="J13" s="24" t="s">
        <v>39</v>
      </c>
      <c r="L13" s="32"/>
    </row>
    <row r="14" spans="2:46" s="1" customFormat="1" ht="12" customHeight="1">
      <c r="B14" s="32"/>
      <c r="D14" s="26" t="s">
        <v>22</v>
      </c>
      <c r="F14" s="24" t="s">
        <v>23</v>
      </c>
      <c r="I14" s="26" t="s">
        <v>24</v>
      </c>
      <c r="J14" s="50" t="str">
        <f>'Rekapitulace zakázky'!AN8</f>
        <v>3. 2. 2023</v>
      </c>
      <c r="L14" s="32"/>
    </row>
    <row r="15" spans="2:46" s="1" customFormat="1" ht="10.9" customHeight="1">
      <c r="B15" s="32"/>
      <c r="L15" s="32"/>
    </row>
    <row r="16" spans="2:46" s="1" customFormat="1" ht="12" customHeight="1">
      <c r="B16" s="32"/>
      <c r="D16" s="26" t="s">
        <v>30</v>
      </c>
      <c r="I16" s="26" t="s">
        <v>31</v>
      </c>
      <c r="J16" s="24" t="s">
        <v>32</v>
      </c>
      <c r="L16" s="32"/>
    </row>
    <row r="17" spans="2:12" s="1" customFormat="1" ht="18" customHeight="1">
      <c r="B17" s="32"/>
      <c r="E17" s="24" t="s">
        <v>33</v>
      </c>
      <c r="I17" s="26" t="s">
        <v>34</v>
      </c>
      <c r="J17" s="24" t="s">
        <v>35</v>
      </c>
      <c r="L17" s="32"/>
    </row>
    <row r="18" spans="2:12" s="1" customFormat="1" ht="6.95" customHeight="1">
      <c r="B18" s="32"/>
      <c r="L18" s="32"/>
    </row>
    <row r="19" spans="2:12" s="1" customFormat="1" ht="12" customHeight="1">
      <c r="B19" s="32"/>
      <c r="D19" s="26" t="s">
        <v>36</v>
      </c>
      <c r="I19" s="26" t="s">
        <v>31</v>
      </c>
      <c r="J19" s="27" t="str">
        <f>'Rekapitulace zakázky'!AN13</f>
        <v>Vyplň údaj</v>
      </c>
      <c r="L19" s="32"/>
    </row>
    <row r="20" spans="2:12" s="1" customFormat="1" ht="18" customHeight="1">
      <c r="B20" s="32"/>
      <c r="E20" s="244" t="str">
        <f>'Rekapitulace zakázky'!E14</f>
        <v>Vyplň údaj</v>
      </c>
      <c r="F20" s="211"/>
      <c r="G20" s="211"/>
      <c r="H20" s="211"/>
      <c r="I20" s="26" t="s">
        <v>34</v>
      </c>
      <c r="J20" s="27" t="str">
        <f>'Rekapitulace zakázky'!AN14</f>
        <v>Vyplň údaj</v>
      </c>
      <c r="L20" s="32"/>
    </row>
    <row r="21" spans="2:12" s="1" customFormat="1" ht="6.95" customHeight="1">
      <c r="B21" s="32"/>
      <c r="L21" s="32"/>
    </row>
    <row r="22" spans="2:12" s="1" customFormat="1" ht="12" customHeight="1">
      <c r="B22" s="32"/>
      <c r="D22" s="26" t="s">
        <v>38</v>
      </c>
      <c r="I22" s="26" t="s">
        <v>31</v>
      </c>
      <c r="J22" s="24" t="str">
        <f>IF('Rekapitulace zakázky'!AN16="","",'Rekapitulace zakázky'!AN16)</f>
        <v/>
      </c>
      <c r="L22" s="32"/>
    </row>
    <row r="23" spans="2:12" s="1" customFormat="1" ht="18" customHeight="1">
      <c r="B23" s="32"/>
      <c r="E23" s="24" t="str">
        <f>IF('Rekapitulace zakázky'!E17="","",'Rekapitulace zakázky'!E17)</f>
        <v xml:space="preserve"> </v>
      </c>
      <c r="I23" s="26" t="s">
        <v>34</v>
      </c>
      <c r="J23" s="24" t="str">
        <f>IF('Rekapitulace zakázky'!AN17="","",'Rekapitulace zakázky'!AN17)</f>
        <v/>
      </c>
      <c r="L23" s="32"/>
    </row>
    <row r="24" spans="2:12" s="1" customFormat="1" ht="6.95" customHeight="1">
      <c r="B24" s="32"/>
      <c r="L24" s="32"/>
    </row>
    <row r="25" spans="2:12" s="1" customFormat="1" ht="12" customHeight="1">
      <c r="B25" s="32"/>
      <c r="D25" s="26" t="s">
        <v>42</v>
      </c>
      <c r="I25" s="26" t="s">
        <v>31</v>
      </c>
      <c r="J25" s="24" t="s">
        <v>39</v>
      </c>
      <c r="L25" s="32"/>
    </row>
    <row r="26" spans="2:12" s="1" customFormat="1" ht="18" customHeight="1">
      <c r="B26" s="32"/>
      <c r="E26" s="24" t="s">
        <v>43</v>
      </c>
      <c r="I26" s="26" t="s">
        <v>34</v>
      </c>
      <c r="J26" s="24" t="s">
        <v>39</v>
      </c>
      <c r="L26" s="32"/>
    </row>
    <row r="27" spans="2:12" s="1" customFormat="1" ht="6.95" customHeight="1">
      <c r="B27" s="32"/>
      <c r="L27" s="32"/>
    </row>
    <row r="28" spans="2:12" s="1" customFormat="1" ht="12" customHeight="1">
      <c r="B28" s="32"/>
      <c r="D28" s="26" t="s">
        <v>44</v>
      </c>
      <c r="L28" s="32"/>
    </row>
    <row r="29" spans="2:12" s="7" customFormat="1" ht="71.25" customHeight="1">
      <c r="B29" s="92"/>
      <c r="E29" s="215" t="s">
        <v>154</v>
      </c>
      <c r="F29" s="215"/>
      <c r="G29" s="215"/>
      <c r="H29" s="215"/>
      <c r="L29" s="92"/>
    </row>
    <row r="30" spans="2:12" s="1" customFormat="1" ht="6.95" customHeight="1">
      <c r="B30" s="32"/>
      <c r="L30" s="32"/>
    </row>
    <row r="31" spans="2:12" s="1" customFormat="1" ht="6.95" customHeight="1">
      <c r="B31" s="32"/>
      <c r="D31" s="51"/>
      <c r="E31" s="51"/>
      <c r="F31" s="51"/>
      <c r="G31" s="51"/>
      <c r="H31" s="51"/>
      <c r="I31" s="51"/>
      <c r="J31" s="51"/>
      <c r="K31" s="51"/>
      <c r="L31" s="32"/>
    </row>
    <row r="32" spans="2:12" s="1" customFormat="1" ht="25.35" customHeight="1">
      <c r="B32" s="32"/>
      <c r="D32" s="93" t="s">
        <v>46</v>
      </c>
      <c r="J32" s="63">
        <f>ROUND(J86, 2)</f>
        <v>0</v>
      </c>
      <c r="L32" s="32"/>
    </row>
    <row r="33" spans="2:12" s="1" customFormat="1" ht="6.95" customHeight="1">
      <c r="B33" s="32"/>
      <c r="D33" s="51"/>
      <c r="E33" s="51"/>
      <c r="F33" s="51"/>
      <c r="G33" s="51"/>
      <c r="H33" s="51"/>
      <c r="I33" s="51"/>
      <c r="J33" s="51"/>
      <c r="K33" s="51"/>
      <c r="L33" s="32"/>
    </row>
    <row r="34" spans="2:12" s="1" customFormat="1" ht="14.45" customHeight="1">
      <c r="B34" s="32"/>
      <c r="F34" s="35" t="s">
        <v>48</v>
      </c>
      <c r="I34" s="35" t="s">
        <v>47</v>
      </c>
      <c r="J34" s="35" t="s">
        <v>49</v>
      </c>
      <c r="L34" s="32"/>
    </row>
    <row r="35" spans="2:12" s="1" customFormat="1" ht="14.45" hidden="1" customHeight="1">
      <c r="B35" s="32"/>
      <c r="D35" s="37" t="s">
        <v>50</v>
      </c>
      <c r="E35" s="26" t="s">
        <v>51</v>
      </c>
      <c r="F35" s="83">
        <f>ROUND((SUM(BE86:BE101)),  2)</f>
        <v>0</v>
      </c>
      <c r="I35" s="94">
        <v>0.21</v>
      </c>
      <c r="J35" s="83">
        <f>ROUND(((SUM(BE86:BE101))*I35),  2)</f>
        <v>0</v>
      </c>
      <c r="L35" s="32"/>
    </row>
    <row r="36" spans="2:12" s="1" customFormat="1" ht="14.45" hidden="1" customHeight="1">
      <c r="B36" s="32"/>
      <c r="E36" s="26" t="s">
        <v>52</v>
      </c>
      <c r="F36" s="83">
        <f>ROUND((SUM(BF86:BF101)),  2)</f>
        <v>0</v>
      </c>
      <c r="I36" s="94">
        <v>0.15</v>
      </c>
      <c r="J36" s="83">
        <f>ROUND(((SUM(BF86:BF101))*I36),  2)</f>
        <v>0</v>
      </c>
      <c r="L36" s="32"/>
    </row>
    <row r="37" spans="2:12" s="1" customFormat="1" ht="14.45" customHeight="1">
      <c r="B37" s="32"/>
      <c r="D37" s="26" t="s">
        <v>50</v>
      </c>
      <c r="E37" s="26" t="s">
        <v>53</v>
      </c>
      <c r="F37" s="83">
        <f>ROUND((SUM(BG86:BG101)),  2)</f>
        <v>0</v>
      </c>
      <c r="I37" s="94">
        <v>0.21</v>
      </c>
      <c r="J37" s="83">
        <f>0</f>
        <v>0</v>
      </c>
      <c r="L37" s="32"/>
    </row>
    <row r="38" spans="2:12" s="1" customFormat="1" ht="14.45" customHeight="1">
      <c r="B38" s="32"/>
      <c r="E38" s="26" t="s">
        <v>54</v>
      </c>
      <c r="F38" s="83">
        <f>ROUND((SUM(BH86:BH101)),  2)</f>
        <v>0</v>
      </c>
      <c r="I38" s="94">
        <v>0.15</v>
      </c>
      <c r="J38" s="83">
        <f>0</f>
        <v>0</v>
      </c>
      <c r="L38" s="32"/>
    </row>
    <row r="39" spans="2:12" s="1" customFormat="1" ht="14.45" hidden="1" customHeight="1">
      <c r="B39" s="32"/>
      <c r="E39" s="26" t="s">
        <v>55</v>
      </c>
      <c r="F39" s="83">
        <f>ROUND((SUM(BI86:BI101)),  2)</f>
        <v>0</v>
      </c>
      <c r="I39" s="94">
        <v>0</v>
      </c>
      <c r="J39" s="83">
        <f>0</f>
        <v>0</v>
      </c>
      <c r="L39" s="32"/>
    </row>
    <row r="40" spans="2:12" s="1" customFormat="1" ht="6.95" customHeight="1">
      <c r="B40" s="32"/>
      <c r="L40" s="32"/>
    </row>
    <row r="41" spans="2:12" s="1" customFormat="1" ht="25.35" customHeight="1">
      <c r="B41" s="32"/>
      <c r="C41" s="95"/>
      <c r="D41" s="96" t="s">
        <v>56</v>
      </c>
      <c r="E41" s="54"/>
      <c r="F41" s="54"/>
      <c r="G41" s="97" t="s">
        <v>57</v>
      </c>
      <c r="H41" s="98" t="s">
        <v>58</v>
      </c>
      <c r="I41" s="54"/>
      <c r="J41" s="99">
        <f>SUM(J32:J39)</f>
        <v>0</v>
      </c>
      <c r="K41" s="100"/>
      <c r="L41" s="32"/>
    </row>
    <row r="42" spans="2:12" s="1" customFormat="1" ht="14.45" customHeight="1">
      <c r="B42" s="42"/>
      <c r="C42" s="43"/>
      <c r="D42" s="43"/>
      <c r="E42" s="43"/>
      <c r="F42" s="43"/>
      <c r="G42" s="43"/>
      <c r="H42" s="43"/>
      <c r="I42" s="43"/>
      <c r="J42" s="43"/>
      <c r="K42" s="43"/>
      <c r="L42" s="32"/>
    </row>
    <row r="46" spans="2:12" s="1" customFormat="1" ht="6.95" hidden="1" customHeight="1">
      <c r="B46" s="44"/>
      <c r="C46" s="45"/>
      <c r="D46" s="45"/>
      <c r="E46" s="45"/>
      <c r="F46" s="45"/>
      <c r="G46" s="45"/>
      <c r="H46" s="45"/>
      <c r="I46" s="45"/>
      <c r="J46" s="45"/>
      <c r="K46" s="45"/>
      <c r="L46" s="32"/>
    </row>
    <row r="47" spans="2:12" s="1" customFormat="1" ht="24.95" hidden="1" customHeight="1">
      <c r="B47" s="32"/>
      <c r="C47" s="20" t="s">
        <v>155</v>
      </c>
      <c r="L47" s="32"/>
    </row>
    <row r="48" spans="2:12" s="1" customFormat="1" ht="6.95" hidden="1" customHeight="1">
      <c r="B48" s="32"/>
      <c r="L48" s="32"/>
    </row>
    <row r="49" spans="2:47" s="1" customFormat="1" ht="12" hidden="1" customHeight="1">
      <c r="B49" s="32"/>
      <c r="C49" s="26" t="s">
        <v>16</v>
      </c>
      <c r="L49" s="32"/>
    </row>
    <row r="50" spans="2:47" s="1" customFormat="1" ht="26.25" hidden="1" customHeight="1">
      <c r="B50" s="32"/>
      <c r="E50" s="242" t="str">
        <f>E7</f>
        <v>Oprava trati v úseku Ohníč - Úpořiny - změna č.1 po prohlídce staveniště</v>
      </c>
      <c r="F50" s="243"/>
      <c r="G50" s="243"/>
      <c r="H50" s="243"/>
      <c r="L50" s="32"/>
    </row>
    <row r="51" spans="2:47" ht="12" hidden="1" customHeight="1">
      <c r="B51" s="19"/>
      <c r="C51" s="26" t="s">
        <v>137</v>
      </c>
      <c r="L51" s="19"/>
    </row>
    <row r="52" spans="2:47" s="1" customFormat="1" ht="16.5" hidden="1" customHeight="1">
      <c r="B52" s="32"/>
      <c r="E52" s="242" t="s">
        <v>546</v>
      </c>
      <c r="F52" s="241"/>
      <c r="G52" s="241"/>
      <c r="H52" s="241"/>
      <c r="L52" s="32"/>
    </row>
    <row r="53" spans="2:47" s="1" customFormat="1" ht="12" hidden="1" customHeight="1">
      <c r="B53" s="32"/>
      <c r="C53" s="26" t="s">
        <v>146</v>
      </c>
      <c r="L53" s="32"/>
    </row>
    <row r="54" spans="2:47" s="1" customFormat="1" ht="16.5" hidden="1" customHeight="1">
      <c r="B54" s="32"/>
      <c r="E54" s="232" t="str">
        <f>E11</f>
        <v>Č21 - Práce SZT při Opravě 1.TK Ohníč - Úpořiny</v>
      </c>
      <c r="F54" s="241"/>
      <c r="G54" s="241"/>
      <c r="H54" s="241"/>
      <c r="L54" s="32"/>
    </row>
    <row r="55" spans="2:47" s="1" customFormat="1" ht="6.95" hidden="1" customHeight="1">
      <c r="B55" s="32"/>
      <c r="L55" s="32"/>
    </row>
    <row r="56" spans="2:47" s="1" customFormat="1" ht="12" hidden="1" customHeight="1">
      <c r="B56" s="32"/>
      <c r="C56" s="26" t="s">
        <v>22</v>
      </c>
      <c r="F56" s="24" t="str">
        <f>F14</f>
        <v>Ohníč - Úpořiny</v>
      </c>
      <c r="I56" s="26" t="s">
        <v>24</v>
      </c>
      <c r="J56" s="50" t="str">
        <f>IF(J14="","",J14)</f>
        <v>3. 2. 2023</v>
      </c>
      <c r="L56" s="32"/>
    </row>
    <row r="57" spans="2:47" s="1" customFormat="1" ht="6.95" hidden="1" customHeight="1">
      <c r="B57" s="32"/>
      <c r="L57" s="32"/>
    </row>
    <row r="58" spans="2:47" s="1" customFormat="1" ht="15.2" hidden="1" customHeight="1">
      <c r="B58" s="32"/>
      <c r="C58" s="26" t="s">
        <v>30</v>
      </c>
      <c r="F58" s="24" t="str">
        <f>E17</f>
        <v>SŽ s.o., OŘ UNL, ST Most</v>
      </c>
      <c r="I58" s="26" t="s">
        <v>38</v>
      </c>
      <c r="J58" s="30" t="str">
        <f>E23</f>
        <v xml:space="preserve"> </v>
      </c>
      <c r="L58" s="32"/>
    </row>
    <row r="59" spans="2:47" s="1" customFormat="1" ht="54.4" hidden="1" customHeight="1">
      <c r="B59" s="32"/>
      <c r="C59" s="26" t="s">
        <v>36</v>
      </c>
      <c r="F59" s="24" t="str">
        <f>IF(E20="","",E20)</f>
        <v>Vyplň údaj</v>
      </c>
      <c r="I59" s="26" t="s">
        <v>42</v>
      </c>
      <c r="J59" s="30" t="str">
        <f>E26</f>
        <v>Ing.Horák Jiří, 602155923, horak@spravazeleznic.cz</v>
      </c>
      <c r="L59" s="32"/>
    </row>
    <row r="60" spans="2:47" s="1" customFormat="1" ht="10.35" hidden="1" customHeight="1">
      <c r="B60" s="32"/>
      <c r="L60" s="32"/>
    </row>
    <row r="61" spans="2:47" s="1" customFormat="1" ht="29.25" hidden="1" customHeight="1">
      <c r="B61" s="32"/>
      <c r="C61" s="101" t="s">
        <v>156</v>
      </c>
      <c r="D61" s="95"/>
      <c r="E61" s="95"/>
      <c r="F61" s="95"/>
      <c r="G61" s="95"/>
      <c r="H61" s="95"/>
      <c r="I61" s="95"/>
      <c r="J61" s="102" t="s">
        <v>157</v>
      </c>
      <c r="K61" s="95"/>
      <c r="L61" s="32"/>
    </row>
    <row r="62" spans="2:47" s="1" customFormat="1" ht="10.35" hidden="1" customHeight="1">
      <c r="B62" s="32"/>
      <c r="L62" s="32"/>
    </row>
    <row r="63" spans="2:47" s="1" customFormat="1" ht="22.9" hidden="1" customHeight="1">
      <c r="B63" s="32"/>
      <c r="C63" s="103" t="s">
        <v>78</v>
      </c>
      <c r="J63" s="63">
        <f>J86</f>
        <v>0</v>
      </c>
      <c r="L63" s="32"/>
      <c r="AU63" s="16" t="s">
        <v>158</v>
      </c>
    </row>
    <row r="64" spans="2:47" s="8" customFormat="1" ht="24.95" hidden="1" customHeight="1">
      <c r="B64" s="104"/>
      <c r="D64" s="105" t="s">
        <v>161</v>
      </c>
      <c r="E64" s="106"/>
      <c r="F64" s="106"/>
      <c r="G64" s="106"/>
      <c r="H64" s="106"/>
      <c r="I64" s="106"/>
      <c r="J64" s="107">
        <f>J87</f>
        <v>0</v>
      </c>
      <c r="L64" s="104"/>
    </row>
    <row r="65" spans="2:12" s="1" customFormat="1" ht="21.75" hidden="1" customHeight="1">
      <c r="B65" s="32"/>
      <c r="L65" s="32"/>
    </row>
    <row r="66" spans="2:12" s="1" customFormat="1" ht="6.95" hidden="1" customHeight="1">
      <c r="B66" s="42"/>
      <c r="C66" s="43"/>
      <c r="D66" s="43"/>
      <c r="E66" s="43"/>
      <c r="F66" s="43"/>
      <c r="G66" s="43"/>
      <c r="H66" s="43"/>
      <c r="I66" s="43"/>
      <c r="J66" s="43"/>
      <c r="K66" s="43"/>
      <c r="L66" s="32"/>
    </row>
    <row r="67" spans="2:12" hidden="1"/>
    <row r="68" spans="2:12" hidden="1"/>
    <row r="69" spans="2:12" hidden="1"/>
    <row r="70" spans="2:12" s="1" customFormat="1" ht="6.95" customHeight="1">
      <c r="B70" s="44"/>
      <c r="C70" s="45"/>
      <c r="D70" s="45"/>
      <c r="E70" s="45"/>
      <c r="F70" s="45"/>
      <c r="G70" s="45"/>
      <c r="H70" s="45"/>
      <c r="I70" s="45"/>
      <c r="J70" s="45"/>
      <c r="K70" s="45"/>
      <c r="L70" s="32"/>
    </row>
    <row r="71" spans="2:12" s="1" customFormat="1" ht="24.95" customHeight="1">
      <c r="B71" s="32"/>
      <c r="C71" s="20" t="s">
        <v>162</v>
      </c>
      <c r="L71" s="32"/>
    </row>
    <row r="72" spans="2:12" s="1" customFormat="1" ht="6.95" customHeight="1">
      <c r="B72" s="32"/>
      <c r="L72" s="32"/>
    </row>
    <row r="73" spans="2:12" s="1" customFormat="1" ht="12" customHeight="1">
      <c r="B73" s="32"/>
      <c r="C73" s="26" t="s">
        <v>16</v>
      </c>
      <c r="L73" s="32"/>
    </row>
    <row r="74" spans="2:12" s="1" customFormat="1" ht="26.25" customHeight="1">
      <c r="B74" s="32"/>
      <c r="E74" s="242" t="str">
        <f>E7</f>
        <v>Oprava trati v úseku Ohníč - Úpořiny - změna č.1 po prohlídce staveniště</v>
      </c>
      <c r="F74" s="243"/>
      <c r="G74" s="243"/>
      <c r="H74" s="243"/>
      <c r="L74" s="32"/>
    </row>
    <row r="75" spans="2:12" ht="12" customHeight="1">
      <c r="B75" s="19"/>
      <c r="C75" s="26" t="s">
        <v>137</v>
      </c>
      <c r="L75" s="19"/>
    </row>
    <row r="76" spans="2:12" s="1" customFormat="1" ht="16.5" customHeight="1">
      <c r="B76" s="32"/>
      <c r="E76" s="242" t="s">
        <v>546</v>
      </c>
      <c r="F76" s="241"/>
      <c r="G76" s="241"/>
      <c r="H76" s="241"/>
      <c r="L76" s="32"/>
    </row>
    <row r="77" spans="2:12" s="1" customFormat="1" ht="12" customHeight="1">
      <c r="B77" s="32"/>
      <c r="C77" s="26" t="s">
        <v>146</v>
      </c>
      <c r="L77" s="32"/>
    </row>
    <row r="78" spans="2:12" s="1" customFormat="1" ht="16.5" customHeight="1">
      <c r="B78" s="32"/>
      <c r="E78" s="232" t="str">
        <f>E11</f>
        <v>Č21 - Práce SZT při Opravě 1.TK Ohníč - Úpořiny</v>
      </c>
      <c r="F78" s="241"/>
      <c r="G78" s="241"/>
      <c r="H78" s="241"/>
      <c r="L78" s="32"/>
    </row>
    <row r="79" spans="2:12" s="1" customFormat="1" ht="6.95" customHeight="1">
      <c r="B79" s="32"/>
      <c r="L79" s="32"/>
    </row>
    <row r="80" spans="2:12" s="1" customFormat="1" ht="12" customHeight="1">
      <c r="B80" s="32"/>
      <c r="C80" s="26" t="s">
        <v>22</v>
      </c>
      <c r="F80" s="24" t="str">
        <f>F14</f>
        <v>Ohníč - Úpořiny</v>
      </c>
      <c r="I80" s="26" t="s">
        <v>24</v>
      </c>
      <c r="J80" s="50" t="str">
        <f>IF(J14="","",J14)</f>
        <v>3. 2. 2023</v>
      </c>
      <c r="L80" s="32"/>
    </row>
    <row r="81" spans="2:65" s="1" customFormat="1" ht="6.95" customHeight="1">
      <c r="B81" s="32"/>
      <c r="L81" s="32"/>
    </row>
    <row r="82" spans="2:65" s="1" customFormat="1" ht="15.2" customHeight="1">
      <c r="B82" s="32"/>
      <c r="C82" s="26" t="s">
        <v>30</v>
      </c>
      <c r="F82" s="24" t="str">
        <f>E17</f>
        <v>SŽ s.o., OŘ UNL, ST Most</v>
      </c>
      <c r="I82" s="26" t="s">
        <v>38</v>
      </c>
      <c r="J82" s="30" t="str">
        <f>E23</f>
        <v xml:space="preserve"> </v>
      </c>
      <c r="L82" s="32"/>
    </row>
    <row r="83" spans="2:65" s="1" customFormat="1" ht="54.4" customHeight="1">
      <c r="B83" s="32"/>
      <c r="C83" s="26" t="s">
        <v>36</v>
      </c>
      <c r="F83" s="24" t="str">
        <f>IF(E20="","",E20)</f>
        <v>Vyplň údaj</v>
      </c>
      <c r="I83" s="26" t="s">
        <v>42</v>
      </c>
      <c r="J83" s="30" t="str">
        <f>E26</f>
        <v>Ing.Horák Jiří, 602155923, horak@spravazeleznic.cz</v>
      </c>
      <c r="L83" s="32"/>
    </row>
    <row r="84" spans="2:65" s="1" customFormat="1" ht="10.35" customHeight="1">
      <c r="B84" s="32"/>
      <c r="L84" s="32"/>
    </row>
    <row r="85" spans="2:65" s="10" customFormat="1" ht="29.25" customHeight="1">
      <c r="B85" s="112"/>
      <c r="C85" s="113" t="s">
        <v>163</v>
      </c>
      <c r="D85" s="114" t="s">
        <v>65</v>
      </c>
      <c r="E85" s="114" t="s">
        <v>61</v>
      </c>
      <c r="F85" s="114" t="s">
        <v>62</v>
      </c>
      <c r="G85" s="114" t="s">
        <v>164</v>
      </c>
      <c r="H85" s="114" t="s">
        <v>165</v>
      </c>
      <c r="I85" s="114" t="s">
        <v>166</v>
      </c>
      <c r="J85" s="114" t="s">
        <v>157</v>
      </c>
      <c r="K85" s="115" t="s">
        <v>167</v>
      </c>
      <c r="L85" s="112"/>
      <c r="M85" s="56" t="s">
        <v>39</v>
      </c>
      <c r="N85" s="57" t="s">
        <v>50</v>
      </c>
      <c r="O85" s="57" t="s">
        <v>168</v>
      </c>
      <c r="P85" s="57" t="s">
        <v>169</v>
      </c>
      <c r="Q85" s="57" t="s">
        <v>170</v>
      </c>
      <c r="R85" s="57" t="s">
        <v>171</v>
      </c>
      <c r="S85" s="57" t="s">
        <v>172</v>
      </c>
      <c r="T85" s="58" t="s">
        <v>173</v>
      </c>
    </row>
    <row r="86" spans="2:65" s="1" customFormat="1" ht="22.9" customHeight="1">
      <c r="B86" s="32"/>
      <c r="C86" s="61" t="s">
        <v>174</v>
      </c>
      <c r="J86" s="116">
        <f>BK86</f>
        <v>0</v>
      </c>
      <c r="L86" s="32"/>
      <c r="M86" s="59"/>
      <c r="N86" s="51"/>
      <c r="O86" s="51"/>
      <c r="P86" s="117">
        <f>P87</f>
        <v>0</v>
      </c>
      <c r="Q86" s="51"/>
      <c r="R86" s="117">
        <f>R87</f>
        <v>0</v>
      </c>
      <c r="S86" s="51"/>
      <c r="T86" s="118">
        <f>T87</f>
        <v>0</v>
      </c>
      <c r="AT86" s="16" t="s">
        <v>79</v>
      </c>
      <c r="AU86" s="16" t="s">
        <v>158</v>
      </c>
      <c r="BK86" s="119">
        <f>BK87</f>
        <v>0</v>
      </c>
    </row>
    <row r="87" spans="2:65" s="11" customFormat="1" ht="25.9" customHeight="1">
      <c r="B87" s="120"/>
      <c r="D87" s="121" t="s">
        <v>79</v>
      </c>
      <c r="E87" s="122" t="s">
        <v>426</v>
      </c>
      <c r="F87" s="122" t="s">
        <v>427</v>
      </c>
      <c r="I87" s="123"/>
      <c r="J87" s="124">
        <f>BK87</f>
        <v>0</v>
      </c>
      <c r="L87" s="120"/>
      <c r="M87" s="125"/>
      <c r="P87" s="126">
        <f>SUM(P88:P101)</f>
        <v>0</v>
      </c>
      <c r="R87" s="126">
        <f>SUM(R88:R101)</f>
        <v>0</v>
      </c>
      <c r="T87" s="127">
        <f>SUM(T88:T101)</f>
        <v>0</v>
      </c>
      <c r="AR87" s="121" t="s">
        <v>183</v>
      </c>
      <c r="AT87" s="128" t="s">
        <v>79</v>
      </c>
      <c r="AU87" s="128" t="s">
        <v>80</v>
      </c>
      <c r="AY87" s="121" t="s">
        <v>177</v>
      </c>
      <c r="BK87" s="129">
        <f>SUM(BK88:BK101)</f>
        <v>0</v>
      </c>
    </row>
    <row r="88" spans="2:65" s="1" customFormat="1" ht="16.5" customHeight="1">
      <c r="B88" s="32"/>
      <c r="C88" s="132" t="s">
        <v>87</v>
      </c>
      <c r="D88" s="132" t="s">
        <v>180</v>
      </c>
      <c r="E88" s="133" t="s">
        <v>548</v>
      </c>
      <c r="F88" s="134" t="s">
        <v>549</v>
      </c>
      <c r="G88" s="135" t="s">
        <v>120</v>
      </c>
      <c r="H88" s="136">
        <v>4</v>
      </c>
      <c r="I88" s="137"/>
      <c r="J88" s="138">
        <f>ROUND(I88*H88,2)</f>
        <v>0</v>
      </c>
      <c r="K88" s="134" t="s">
        <v>182</v>
      </c>
      <c r="L88" s="32"/>
      <c r="M88" s="139" t="s">
        <v>39</v>
      </c>
      <c r="N88" s="140" t="s">
        <v>53</v>
      </c>
      <c r="P88" s="141">
        <f>O88*H88</f>
        <v>0</v>
      </c>
      <c r="Q88" s="141">
        <v>0</v>
      </c>
      <c r="R88" s="141">
        <f>Q88*H88</f>
        <v>0</v>
      </c>
      <c r="S88" s="141">
        <v>0</v>
      </c>
      <c r="T88" s="142">
        <f>S88*H88</f>
        <v>0</v>
      </c>
      <c r="AR88" s="143" t="s">
        <v>447</v>
      </c>
      <c r="AT88" s="143" t="s">
        <v>180</v>
      </c>
      <c r="AU88" s="143" t="s">
        <v>87</v>
      </c>
      <c r="AY88" s="16" t="s">
        <v>177</v>
      </c>
      <c r="BE88" s="144">
        <f>IF(N88="základní",J88,0)</f>
        <v>0</v>
      </c>
      <c r="BF88" s="144">
        <f>IF(N88="snížená",J88,0)</f>
        <v>0</v>
      </c>
      <c r="BG88" s="144">
        <f>IF(N88="zákl. přenesená",J88,0)</f>
        <v>0</v>
      </c>
      <c r="BH88" s="144">
        <f>IF(N88="sníž. přenesená",J88,0)</f>
        <v>0</v>
      </c>
      <c r="BI88" s="144">
        <f>IF(N88="nulová",J88,0)</f>
        <v>0</v>
      </c>
      <c r="BJ88" s="16" t="s">
        <v>183</v>
      </c>
      <c r="BK88" s="144">
        <f>ROUND(I88*H88,2)</f>
        <v>0</v>
      </c>
      <c r="BL88" s="16" t="s">
        <v>447</v>
      </c>
      <c r="BM88" s="143" t="s">
        <v>550</v>
      </c>
    </row>
    <row r="89" spans="2:65" s="1" customFormat="1">
      <c r="B89" s="32"/>
      <c r="D89" s="145" t="s">
        <v>185</v>
      </c>
      <c r="F89" s="146" t="s">
        <v>549</v>
      </c>
      <c r="I89" s="147"/>
      <c r="L89" s="32"/>
      <c r="M89" s="148"/>
      <c r="T89" s="53"/>
      <c r="AT89" s="16" t="s">
        <v>185</v>
      </c>
      <c r="AU89" s="16" t="s">
        <v>87</v>
      </c>
    </row>
    <row r="90" spans="2:65" s="1" customFormat="1" ht="16.5" customHeight="1">
      <c r="B90" s="32"/>
      <c r="C90" s="132" t="s">
        <v>89</v>
      </c>
      <c r="D90" s="132" t="s">
        <v>180</v>
      </c>
      <c r="E90" s="133" t="s">
        <v>551</v>
      </c>
      <c r="F90" s="134" t="s">
        <v>552</v>
      </c>
      <c r="G90" s="135" t="s">
        <v>120</v>
      </c>
      <c r="H90" s="136">
        <v>4</v>
      </c>
      <c r="I90" s="137"/>
      <c r="J90" s="138">
        <f>ROUND(I90*H90,2)</f>
        <v>0</v>
      </c>
      <c r="K90" s="134" t="s">
        <v>182</v>
      </c>
      <c r="L90" s="32"/>
      <c r="M90" s="139" t="s">
        <v>39</v>
      </c>
      <c r="N90" s="140" t="s">
        <v>53</v>
      </c>
      <c r="P90" s="141">
        <f>O90*H90</f>
        <v>0</v>
      </c>
      <c r="Q90" s="141">
        <v>0</v>
      </c>
      <c r="R90" s="141">
        <f>Q90*H90</f>
        <v>0</v>
      </c>
      <c r="S90" s="141">
        <v>0</v>
      </c>
      <c r="T90" s="142">
        <f>S90*H90</f>
        <v>0</v>
      </c>
      <c r="AR90" s="143" t="s">
        <v>447</v>
      </c>
      <c r="AT90" s="143" t="s">
        <v>180</v>
      </c>
      <c r="AU90" s="143" t="s">
        <v>87</v>
      </c>
      <c r="AY90" s="16" t="s">
        <v>177</v>
      </c>
      <c r="BE90" s="144">
        <f>IF(N90="základní",J90,0)</f>
        <v>0</v>
      </c>
      <c r="BF90" s="144">
        <f>IF(N90="snížená",J90,0)</f>
        <v>0</v>
      </c>
      <c r="BG90" s="144">
        <f>IF(N90="zákl. přenesená",J90,0)</f>
        <v>0</v>
      </c>
      <c r="BH90" s="144">
        <f>IF(N90="sníž. přenesená",J90,0)</f>
        <v>0</v>
      </c>
      <c r="BI90" s="144">
        <f>IF(N90="nulová",J90,0)</f>
        <v>0</v>
      </c>
      <c r="BJ90" s="16" t="s">
        <v>183</v>
      </c>
      <c r="BK90" s="144">
        <f>ROUND(I90*H90,2)</f>
        <v>0</v>
      </c>
      <c r="BL90" s="16" t="s">
        <v>447</v>
      </c>
      <c r="BM90" s="143" t="s">
        <v>553</v>
      </c>
    </row>
    <row r="91" spans="2:65" s="1" customFormat="1" ht="19.5">
      <c r="B91" s="32"/>
      <c r="D91" s="145" t="s">
        <v>185</v>
      </c>
      <c r="F91" s="146" t="s">
        <v>554</v>
      </c>
      <c r="I91" s="147"/>
      <c r="L91" s="32"/>
      <c r="M91" s="148"/>
      <c r="T91" s="53"/>
      <c r="AT91" s="16" t="s">
        <v>185</v>
      </c>
      <c r="AU91" s="16" t="s">
        <v>87</v>
      </c>
    </row>
    <row r="92" spans="2:65" s="1" customFormat="1" ht="24.2" customHeight="1">
      <c r="B92" s="32"/>
      <c r="C92" s="132" t="s">
        <v>200</v>
      </c>
      <c r="D92" s="132" t="s">
        <v>180</v>
      </c>
      <c r="E92" s="133" t="s">
        <v>555</v>
      </c>
      <c r="F92" s="134" t="s">
        <v>556</v>
      </c>
      <c r="G92" s="135" t="s">
        <v>120</v>
      </c>
      <c r="H92" s="136">
        <v>10</v>
      </c>
      <c r="I92" s="137"/>
      <c r="J92" s="138">
        <f>ROUND(I92*H92,2)</f>
        <v>0</v>
      </c>
      <c r="K92" s="134" t="s">
        <v>182</v>
      </c>
      <c r="L92" s="32"/>
      <c r="M92" s="139" t="s">
        <v>39</v>
      </c>
      <c r="N92" s="140" t="s">
        <v>53</v>
      </c>
      <c r="P92" s="141">
        <f>O92*H92</f>
        <v>0</v>
      </c>
      <c r="Q92" s="141">
        <v>0</v>
      </c>
      <c r="R92" s="141">
        <f>Q92*H92</f>
        <v>0</v>
      </c>
      <c r="S92" s="141">
        <v>0</v>
      </c>
      <c r="T92" s="142">
        <f>S92*H92</f>
        <v>0</v>
      </c>
      <c r="AR92" s="143" t="s">
        <v>447</v>
      </c>
      <c r="AT92" s="143" t="s">
        <v>180</v>
      </c>
      <c r="AU92" s="143" t="s">
        <v>87</v>
      </c>
      <c r="AY92" s="16" t="s">
        <v>177</v>
      </c>
      <c r="BE92" s="144">
        <f>IF(N92="základní",J92,0)</f>
        <v>0</v>
      </c>
      <c r="BF92" s="144">
        <f>IF(N92="snížená",J92,0)</f>
        <v>0</v>
      </c>
      <c r="BG92" s="144">
        <f>IF(N92="zákl. přenesená",J92,0)</f>
        <v>0</v>
      </c>
      <c r="BH92" s="144">
        <f>IF(N92="sníž. přenesená",J92,0)</f>
        <v>0</v>
      </c>
      <c r="BI92" s="144">
        <f>IF(N92="nulová",J92,0)</f>
        <v>0</v>
      </c>
      <c r="BJ92" s="16" t="s">
        <v>183</v>
      </c>
      <c r="BK92" s="144">
        <f>ROUND(I92*H92,2)</f>
        <v>0</v>
      </c>
      <c r="BL92" s="16" t="s">
        <v>447</v>
      </c>
      <c r="BM92" s="143" t="s">
        <v>557</v>
      </c>
    </row>
    <row r="93" spans="2:65" s="1" customFormat="1">
      <c r="B93" s="32"/>
      <c r="D93" s="145" t="s">
        <v>185</v>
      </c>
      <c r="F93" s="146" t="s">
        <v>556</v>
      </c>
      <c r="I93" s="147"/>
      <c r="L93" s="32"/>
      <c r="M93" s="148"/>
      <c r="T93" s="53"/>
      <c r="AT93" s="16" t="s">
        <v>185</v>
      </c>
      <c r="AU93" s="16" t="s">
        <v>87</v>
      </c>
    </row>
    <row r="94" spans="2:65" s="1" customFormat="1" ht="24.2" customHeight="1">
      <c r="B94" s="32"/>
      <c r="C94" s="132" t="s">
        <v>183</v>
      </c>
      <c r="D94" s="132" t="s">
        <v>180</v>
      </c>
      <c r="E94" s="133" t="s">
        <v>558</v>
      </c>
      <c r="F94" s="134" t="s">
        <v>559</v>
      </c>
      <c r="G94" s="135" t="s">
        <v>120</v>
      </c>
      <c r="H94" s="136">
        <v>5</v>
      </c>
      <c r="I94" s="137"/>
      <c r="J94" s="138">
        <f>ROUND(I94*H94,2)</f>
        <v>0</v>
      </c>
      <c r="K94" s="134" t="s">
        <v>182</v>
      </c>
      <c r="L94" s="32"/>
      <c r="M94" s="139" t="s">
        <v>39</v>
      </c>
      <c r="N94" s="140" t="s">
        <v>53</v>
      </c>
      <c r="P94" s="141">
        <f>O94*H94</f>
        <v>0</v>
      </c>
      <c r="Q94" s="141">
        <v>0</v>
      </c>
      <c r="R94" s="141">
        <f>Q94*H94</f>
        <v>0</v>
      </c>
      <c r="S94" s="141">
        <v>0</v>
      </c>
      <c r="T94" s="142">
        <f>S94*H94</f>
        <v>0</v>
      </c>
      <c r="AR94" s="143" t="s">
        <v>447</v>
      </c>
      <c r="AT94" s="143" t="s">
        <v>180</v>
      </c>
      <c r="AU94" s="143" t="s">
        <v>87</v>
      </c>
      <c r="AY94" s="16" t="s">
        <v>177</v>
      </c>
      <c r="BE94" s="144">
        <f>IF(N94="základní",J94,0)</f>
        <v>0</v>
      </c>
      <c r="BF94" s="144">
        <f>IF(N94="snížená",J94,0)</f>
        <v>0</v>
      </c>
      <c r="BG94" s="144">
        <f>IF(N94="zákl. přenesená",J94,0)</f>
        <v>0</v>
      </c>
      <c r="BH94" s="144">
        <f>IF(N94="sníž. přenesená",J94,0)</f>
        <v>0</v>
      </c>
      <c r="BI94" s="144">
        <f>IF(N94="nulová",J94,0)</f>
        <v>0</v>
      </c>
      <c r="BJ94" s="16" t="s">
        <v>183</v>
      </c>
      <c r="BK94" s="144">
        <f>ROUND(I94*H94,2)</f>
        <v>0</v>
      </c>
      <c r="BL94" s="16" t="s">
        <v>447</v>
      </c>
      <c r="BM94" s="143" t="s">
        <v>560</v>
      </c>
    </row>
    <row r="95" spans="2:65" s="1" customFormat="1" ht="48.75">
      <c r="B95" s="32"/>
      <c r="D95" s="145" t="s">
        <v>185</v>
      </c>
      <c r="F95" s="146" t="s">
        <v>561</v>
      </c>
      <c r="I95" s="147"/>
      <c r="L95" s="32"/>
      <c r="M95" s="148"/>
      <c r="T95" s="53"/>
      <c r="AT95" s="16" t="s">
        <v>185</v>
      </c>
      <c r="AU95" s="16" t="s">
        <v>87</v>
      </c>
    </row>
    <row r="96" spans="2:65" s="1" customFormat="1" ht="24.2" customHeight="1">
      <c r="B96" s="32"/>
      <c r="C96" s="132" t="s">
        <v>178</v>
      </c>
      <c r="D96" s="132" t="s">
        <v>180</v>
      </c>
      <c r="E96" s="133" t="s">
        <v>562</v>
      </c>
      <c r="F96" s="134" t="s">
        <v>563</v>
      </c>
      <c r="G96" s="135" t="s">
        <v>120</v>
      </c>
      <c r="H96" s="136">
        <v>5</v>
      </c>
      <c r="I96" s="137"/>
      <c r="J96" s="138">
        <f>ROUND(I96*H96,2)</f>
        <v>0</v>
      </c>
      <c r="K96" s="134" t="s">
        <v>182</v>
      </c>
      <c r="L96" s="32"/>
      <c r="M96" s="139" t="s">
        <v>39</v>
      </c>
      <c r="N96" s="140" t="s">
        <v>53</v>
      </c>
      <c r="P96" s="141">
        <f>O96*H96</f>
        <v>0</v>
      </c>
      <c r="Q96" s="141">
        <v>0</v>
      </c>
      <c r="R96" s="141">
        <f>Q96*H96</f>
        <v>0</v>
      </c>
      <c r="S96" s="141">
        <v>0</v>
      </c>
      <c r="T96" s="142">
        <f>S96*H96</f>
        <v>0</v>
      </c>
      <c r="AR96" s="143" t="s">
        <v>447</v>
      </c>
      <c r="AT96" s="143" t="s">
        <v>180</v>
      </c>
      <c r="AU96" s="143" t="s">
        <v>87</v>
      </c>
      <c r="AY96" s="16" t="s">
        <v>177</v>
      </c>
      <c r="BE96" s="144">
        <f>IF(N96="základní",J96,0)</f>
        <v>0</v>
      </c>
      <c r="BF96" s="144">
        <f>IF(N96="snížená",J96,0)</f>
        <v>0</v>
      </c>
      <c r="BG96" s="144">
        <f>IF(N96="zákl. přenesená",J96,0)</f>
        <v>0</v>
      </c>
      <c r="BH96" s="144">
        <f>IF(N96="sníž. přenesená",J96,0)</f>
        <v>0</v>
      </c>
      <c r="BI96" s="144">
        <f>IF(N96="nulová",J96,0)</f>
        <v>0</v>
      </c>
      <c r="BJ96" s="16" t="s">
        <v>183</v>
      </c>
      <c r="BK96" s="144">
        <f>ROUND(I96*H96,2)</f>
        <v>0</v>
      </c>
      <c r="BL96" s="16" t="s">
        <v>447</v>
      </c>
      <c r="BM96" s="143" t="s">
        <v>564</v>
      </c>
    </row>
    <row r="97" spans="2:65" s="1" customFormat="1" ht="48.75">
      <c r="B97" s="32"/>
      <c r="D97" s="145" t="s">
        <v>185</v>
      </c>
      <c r="F97" s="146" t="s">
        <v>565</v>
      </c>
      <c r="I97" s="147"/>
      <c r="L97" s="32"/>
      <c r="M97" s="148"/>
      <c r="T97" s="53"/>
      <c r="AT97" s="16" t="s">
        <v>185</v>
      </c>
      <c r="AU97" s="16" t="s">
        <v>87</v>
      </c>
    </row>
    <row r="98" spans="2:65" s="1" customFormat="1" ht="24.2" customHeight="1">
      <c r="B98" s="32"/>
      <c r="C98" s="132" t="s">
        <v>220</v>
      </c>
      <c r="D98" s="132" t="s">
        <v>180</v>
      </c>
      <c r="E98" s="133" t="s">
        <v>566</v>
      </c>
      <c r="F98" s="134" t="s">
        <v>567</v>
      </c>
      <c r="G98" s="135" t="s">
        <v>120</v>
      </c>
      <c r="H98" s="136">
        <v>7</v>
      </c>
      <c r="I98" s="137"/>
      <c r="J98" s="138">
        <f>ROUND(I98*H98,2)</f>
        <v>0</v>
      </c>
      <c r="K98" s="134" t="s">
        <v>182</v>
      </c>
      <c r="L98" s="32"/>
      <c r="M98" s="139" t="s">
        <v>39</v>
      </c>
      <c r="N98" s="140" t="s">
        <v>53</v>
      </c>
      <c r="P98" s="141">
        <f>O98*H98</f>
        <v>0</v>
      </c>
      <c r="Q98" s="141">
        <v>0</v>
      </c>
      <c r="R98" s="141">
        <f>Q98*H98</f>
        <v>0</v>
      </c>
      <c r="S98" s="141">
        <v>0</v>
      </c>
      <c r="T98" s="142">
        <f>S98*H98</f>
        <v>0</v>
      </c>
      <c r="AR98" s="143" t="s">
        <v>447</v>
      </c>
      <c r="AT98" s="143" t="s">
        <v>180</v>
      </c>
      <c r="AU98" s="143" t="s">
        <v>87</v>
      </c>
      <c r="AY98" s="16" t="s">
        <v>177</v>
      </c>
      <c r="BE98" s="144">
        <f>IF(N98="základní",J98,0)</f>
        <v>0</v>
      </c>
      <c r="BF98" s="144">
        <f>IF(N98="snížená",J98,0)</f>
        <v>0</v>
      </c>
      <c r="BG98" s="144">
        <f>IF(N98="zákl. přenesená",J98,0)</f>
        <v>0</v>
      </c>
      <c r="BH98" s="144">
        <f>IF(N98="sníž. přenesená",J98,0)</f>
        <v>0</v>
      </c>
      <c r="BI98" s="144">
        <f>IF(N98="nulová",J98,0)</f>
        <v>0</v>
      </c>
      <c r="BJ98" s="16" t="s">
        <v>183</v>
      </c>
      <c r="BK98" s="144">
        <f>ROUND(I98*H98,2)</f>
        <v>0</v>
      </c>
      <c r="BL98" s="16" t="s">
        <v>447</v>
      </c>
      <c r="BM98" s="143" t="s">
        <v>568</v>
      </c>
    </row>
    <row r="99" spans="2:65" s="1" customFormat="1">
      <c r="B99" s="32"/>
      <c r="D99" s="145" t="s">
        <v>185</v>
      </c>
      <c r="F99" s="146" t="s">
        <v>567</v>
      </c>
      <c r="I99" s="147"/>
      <c r="L99" s="32"/>
      <c r="M99" s="148"/>
      <c r="T99" s="53"/>
      <c r="AT99" s="16" t="s">
        <v>185</v>
      </c>
      <c r="AU99" s="16" t="s">
        <v>87</v>
      </c>
    </row>
    <row r="100" spans="2:65" s="1" customFormat="1" ht="24.2" customHeight="1">
      <c r="B100" s="32"/>
      <c r="C100" s="132" t="s">
        <v>227</v>
      </c>
      <c r="D100" s="132" t="s">
        <v>180</v>
      </c>
      <c r="E100" s="133" t="s">
        <v>569</v>
      </c>
      <c r="F100" s="134" t="s">
        <v>570</v>
      </c>
      <c r="G100" s="135" t="s">
        <v>120</v>
      </c>
      <c r="H100" s="136">
        <v>7</v>
      </c>
      <c r="I100" s="137"/>
      <c r="J100" s="138">
        <f>ROUND(I100*H100,2)</f>
        <v>0</v>
      </c>
      <c r="K100" s="134" t="s">
        <v>182</v>
      </c>
      <c r="L100" s="32"/>
      <c r="M100" s="139" t="s">
        <v>39</v>
      </c>
      <c r="N100" s="140" t="s">
        <v>53</v>
      </c>
      <c r="P100" s="141">
        <f>O100*H100</f>
        <v>0</v>
      </c>
      <c r="Q100" s="141">
        <v>0</v>
      </c>
      <c r="R100" s="141">
        <f>Q100*H100</f>
        <v>0</v>
      </c>
      <c r="S100" s="141">
        <v>0</v>
      </c>
      <c r="T100" s="142">
        <f>S100*H100</f>
        <v>0</v>
      </c>
      <c r="AR100" s="143" t="s">
        <v>447</v>
      </c>
      <c r="AT100" s="143" t="s">
        <v>180</v>
      </c>
      <c r="AU100" s="143" t="s">
        <v>87</v>
      </c>
      <c r="AY100" s="16" t="s">
        <v>177</v>
      </c>
      <c r="BE100" s="144">
        <f>IF(N100="základní",J100,0)</f>
        <v>0</v>
      </c>
      <c r="BF100" s="144">
        <f>IF(N100="snížená",J100,0)</f>
        <v>0</v>
      </c>
      <c r="BG100" s="144">
        <f>IF(N100="zákl. přenesená",J100,0)</f>
        <v>0</v>
      </c>
      <c r="BH100" s="144">
        <f>IF(N100="sníž. přenesená",J100,0)</f>
        <v>0</v>
      </c>
      <c r="BI100" s="144">
        <f>IF(N100="nulová",J100,0)</f>
        <v>0</v>
      </c>
      <c r="BJ100" s="16" t="s">
        <v>183</v>
      </c>
      <c r="BK100" s="144">
        <f>ROUND(I100*H100,2)</f>
        <v>0</v>
      </c>
      <c r="BL100" s="16" t="s">
        <v>447</v>
      </c>
      <c r="BM100" s="143" t="s">
        <v>571</v>
      </c>
    </row>
    <row r="101" spans="2:65" s="1" customFormat="1" ht="48.75">
      <c r="B101" s="32"/>
      <c r="D101" s="145" t="s">
        <v>185</v>
      </c>
      <c r="F101" s="146" t="s">
        <v>572</v>
      </c>
      <c r="I101" s="147"/>
      <c r="L101" s="32"/>
      <c r="M101" s="188"/>
      <c r="N101" s="189"/>
      <c r="O101" s="189"/>
      <c r="P101" s="189"/>
      <c r="Q101" s="189"/>
      <c r="R101" s="189"/>
      <c r="S101" s="189"/>
      <c r="T101" s="190"/>
      <c r="AT101" s="16" t="s">
        <v>185</v>
      </c>
      <c r="AU101" s="16" t="s">
        <v>87</v>
      </c>
    </row>
    <row r="102" spans="2:65" s="1" customFormat="1" ht="6.95" customHeight="1">
      <c r="B102" s="42"/>
      <c r="C102" s="43"/>
      <c r="D102" s="43"/>
      <c r="E102" s="43"/>
      <c r="F102" s="43"/>
      <c r="G102" s="43"/>
      <c r="H102" s="43"/>
      <c r="I102" s="43"/>
      <c r="J102" s="43"/>
      <c r="K102" s="43"/>
      <c r="L102" s="32"/>
    </row>
  </sheetData>
  <sheetProtection algorithmName="SHA-512" hashValue="J5087SAL8NR+zBtCz0NIMZFMvfHT0JO536ges4cJyNK2cq5XVPOsfqAqZG6hn0tiQLUpa09I3V/6v5IqFUGohA==" saltValue="EzPEftlYqq+WU4jPdW/gncpQdqbM/o6G0swBwlxioRcn/VU8QJDVZAOoLOMBjeEviJGXiyRZVPWy4iLyKtCluA==" spinCount="100000" sheet="1" objects="1" scenarios="1" formatColumns="0" formatRows="0" autoFilter="0"/>
  <autoFilter ref="C85:K101" xr:uid="{00000000-0009-0000-0000-000003000000}"/>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3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00"/>
      <c r="M2" s="200"/>
      <c r="N2" s="200"/>
      <c r="O2" s="200"/>
      <c r="P2" s="200"/>
      <c r="Q2" s="200"/>
      <c r="R2" s="200"/>
      <c r="S2" s="200"/>
      <c r="T2" s="200"/>
      <c r="U2" s="200"/>
      <c r="V2" s="200"/>
      <c r="AT2" s="16" t="s">
        <v>108</v>
      </c>
      <c r="AZ2" s="90" t="s">
        <v>573</v>
      </c>
      <c r="BA2" s="90" t="s">
        <v>574</v>
      </c>
      <c r="BB2" s="90" t="s">
        <v>132</v>
      </c>
      <c r="BC2" s="90" t="s">
        <v>575</v>
      </c>
      <c r="BD2" s="90" t="s">
        <v>89</v>
      </c>
    </row>
    <row r="3" spans="2:56" ht="6.95" customHeight="1">
      <c r="B3" s="17"/>
      <c r="C3" s="18"/>
      <c r="D3" s="18"/>
      <c r="E3" s="18"/>
      <c r="F3" s="18"/>
      <c r="G3" s="18"/>
      <c r="H3" s="18"/>
      <c r="I3" s="18"/>
      <c r="J3" s="18"/>
      <c r="K3" s="18"/>
      <c r="L3" s="19"/>
      <c r="AT3" s="16" t="s">
        <v>89</v>
      </c>
    </row>
    <row r="4" spans="2:56" ht="24.95" customHeight="1">
      <c r="B4" s="19"/>
      <c r="D4" s="20" t="s">
        <v>122</v>
      </c>
      <c r="L4" s="19"/>
      <c r="M4" s="91" t="s">
        <v>10</v>
      </c>
      <c r="AT4" s="16" t="s">
        <v>41</v>
      </c>
    </row>
    <row r="5" spans="2:56" ht="6.95" customHeight="1">
      <c r="B5" s="19"/>
      <c r="L5" s="19"/>
    </row>
    <row r="6" spans="2:56" ht="12" customHeight="1">
      <c r="B6" s="19"/>
      <c r="D6" s="26" t="s">
        <v>16</v>
      </c>
      <c r="L6" s="19"/>
    </row>
    <row r="7" spans="2:56" ht="26.25" customHeight="1">
      <c r="B7" s="19"/>
      <c r="E7" s="242" t="str">
        <f>'Rekapitulace zakázky'!K6</f>
        <v>Oprava trati v úseku Ohníč - Úpořiny - změna č.1 po prohlídce staveniště</v>
      </c>
      <c r="F7" s="243"/>
      <c r="G7" s="243"/>
      <c r="H7" s="243"/>
      <c r="L7" s="19"/>
    </row>
    <row r="8" spans="2:56" ht="12" customHeight="1">
      <c r="B8" s="19"/>
      <c r="D8" s="26" t="s">
        <v>137</v>
      </c>
      <c r="L8" s="19"/>
    </row>
    <row r="9" spans="2:56" s="1" customFormat="1" ht="16.5" customHeight="1">
      <c r="B9" s="32"/>
      <c r="E9" s="242" t="s">
        <v>576</v>
      </c>
      <c r="F9" s="241"/>
      <c r="G9" s="241"/>
      <c r="H9" s="241"/>
      <c r="L9" s="32"/>
    </row>
    <row r="10" spans="2:56" s="1" customFormat="1" ht="12" customHeight="1">
      <c r="B10" s="32"/>
      <c r="D10" s="26" t="s">
        <v>146</v>
      </c>
      <c r="L10" s="32"/>
    </row>
    <row r="11" spans="2:56" s="1" customFormat="1" ht="16.5" customHeight="1">
      <c r="B11" s="32"/>
      <c r="E11" s="232" t="s">
        <v>577</v>
      </c>
      <c r="F11" s="241"/>
      <c r="G11" s="241"/>
      <c r="H11" s="241"/>
      <c r="L11" s="32"/>
    </row>
    <row r="12" spans="2:56" s="1" customFormat="1">
      <c r="B12" s="32"/>
      <c r="L12" s="32"/>
    </row>
    <row r="13" spans="2:56" s="1" customFormat="1" ht="12" customHeight="1">
      <c r="B13" s="32"/>
      <c r="D13" s="26" t="s">
        <v>18</v>
      </c>
      <c r="F13" s="24" t="s">
        <v>39</v>
      </c>
      <c r="I13" s="26" t="s">
        <v>20</v>
      </c>
      <c r="J13" s="24" t="s">
        <v>39</v>
      </c>
      <c r="L13" s="32"/>
    </row>
    <row r="14" spans="2:56" s="1" customFormat="1" ht="12" customHeight="1">
      <c r="B14" s="32"/>
      <c r="D14" s="26" t="s">
        <v>22</v>
      </c>
      <c r="F14" s="24" t="s">
        <v>23</v>
      </c>
      <c r="I14" s="26" t="s">
        <v>24</v>
      </c>
      <c r="J14" s="50" t="str">
        <f>'Rekapitulace zakázky'!AN8</f>
        <v>3. 2. 2023</v>
      </c>
      <c r="L14" s="32"/>
    </row>
    <row r="15" spans="2:56" s="1" customFormat="1" ht="10.9" customHeight="1">
      <c r="B15" s="32"/>
      <c r="L15" s="32"/>
    </row>
    <row r="16" spans="2:56" s="1" customFormat="1" ht="12" customHeight="1">
      <c r="B16" s="32"/>
      <c r="D16" s="26" t="s">
        <v>30</v>
      </c>
      <c r="I16" s="26" t="s">
        <v>31</v>
      </c>
      <c r="J16" s="24" t="s">
        <v>32</v>
      </c>
      <c r="L16" s="32"/>
    </row>
    <row r="17" spans="2:12" s="1" customFormat="1" ht="18" customHeight="1">
      <c r="B17" s="32"/>
      <c r="E17" s="24" t="s">
        <v>33</v>
      </c>
      <c r="I17" s="26" t="s">
        <v>34</v>
      </c>
      <c r="J17" s="24" t="s">
        <v>35</v>
      </c>
      <c r="L17" s="32"/>
    </row>
    <row r="18" spans="2:12" s="1" customFormat="1" ht="6.95" customHeight="1">
      <c r="B18" s="32"/>
      <c r="L18" s="32"/>
    </row>
    <row r="19" spans="2:12" s="1" customFormat="1" ht="12" customHeight="1">
      <c r="B19" s="32"/>
      <c r="D19" s="26" t="s">
        <v>36</v>
      </c>
      <c r="I19" s="26" t="s">
        <v>31</v>
      </c>
      <c r="J19" s="27" t="str">
        <f>'Rekapitulace zakázky'!AN13</f>
        <v>Vyplň údaj</v>
      </c>
      <c r="L19" s="32"/>
    </row>
    <row r="20" spans="2:12" s="1" customFormat="1" ht="18" customHeight="1">
      <c r="B20" s="32"/>
      <c r="E20" s="244" t="str">
        <f>'Rekapitulace zakázky'!E14</f>
        <v>Vyplň údaj</v>
      </c>
      <c r="F20" s="211"/>
      <c r="G20" s="211"/>
      <c r="H20" s="211"/>
      <c r="I20" s="26" t="s">
        <v>34</v>
      </c>
      <c r="J20" s="27" t="str">
        <f>'Rekapitulace zakázky'!AN14</f>
        <v>Vyplň údaj</v>
      </c>
      <c r="L20" s="32"/>
    </row>
    <row r="21" spans="2:12" s="1" customFormat="1" ht="6.95" customHeight="1">
      <c r="B21" s="32"/>
      <c r="L21" s="32"/>
    </row>
    <row r="22" spans="2:12" s="1" customFormat="1" ht="12" customHeight="1">
      <c r="B22" s="32"/>
      <c r="D22" s="26" t="s">
        <v>38</v>
      </c>
      <c r="I22" s="26" t="s">
        <v>31</v>
      </c>
      <c r="J22" s="24" t="str">
        <f>IF('Rekapitulace zakázky'!AN16="","",'Rekapitulace zakázky'!AN16)</f>
        <v/>
      </c>
      <c r="L22" s="32"/>
    </row>
    <row r="23" spans="2:12" s="1" customFormat="1" ht="18" customHeight="1">
      <c r="B23" s="32"/>
      <c r="E23" s="24" t="str">
        <f>IF('Rekapitulace zakázky'!E17="","",'Rekapitulace zakázky'!E17)</f>
        <v xml:space="preserve"> </v>
      </c>
      <c r="I23" s="26" t="s">
        <v>34</v>
      </c>
      <c r="J23" s="24" t="str">
        <f>IF('Rekapitulace zakázky'!AN17="","",'Rekapitulace zakázky'!AN17)</f>
        <v/>
      </c>
      <c r="L23" s="32"/>
    </row>
    <row r="24" spans="2:12" s="1" customFormat="1" ht="6.95" customHeight="1">
      <c r="B24" s="32"/>
      <c r="L24" s="32"/>
    </row>
    <row r="25" spans="2:12" s="1" customFormat="1" ht="12" customHeight="1">
      <c r="B25" s="32"/>
      <c r="D25" s="26" t="s">
        <v>42</v>
      </c>
      <c r="I25" s="26" t="s">
        <v>31</v>
      </c>
      <c r="J25" s="24" t="s">
        <v>39</v>
      </c>
      <c r="L25" s="32"/>
    </row>
    <row r="26" spans="2:12" s="1" customFormat="1" ht="18" customHeight="1">
      <c r="B26" s="32"/>
      <c r="E26" s="24" t="s">
        <v>43</v>
      </c>
      <c r="I26" s="26" t="s">
        <v>34</v>
      </c>
      <c r="J26" s="24" t="s">
        <v>39</v>
      </c>
      <c r="L26" s="32"/>
    </row>
    <row r="27" spans="2:12" s="1" customFormat="1" ht="6.95" customHeight="1">
      <c r="B27" s="32"/>
      <c r="L27" s="32"/>
    </row>
    <row r="28" spans="2:12" s="1" customFormat="1" ht="12" customHeight="1">
      <c r="B28" s="32"/>
      <c r="D28" s="26" t="s">
        <v>44</v>
      </c>
      <c r="L28" s="32"/>
    </row>
    <row r="29" spans="2:12" s="7" customFormat="1" ht="71.25" customHeight="1">
      <c r="B29" s="92"/>
      <c r="E29" s="215" t="s">
        <v>154</v>
      </c>
      <c r="F29" s="215"/>
      <c r="G29" s="215"/>
      <c r="H29" s="215"/>
      <c r="L29" s="92"/>
    </row>
    <row r="30" spans="2:12" s="1" customFormat="1" ht="6.95" customHeight="1">
      <c r="B30" s="32"/>
      <c r="L30" s="32"/>
    </row>
    <row r="31" spans="2:12" s="1" customFormat="1" ht="6.95" customHeight="1">
      <c r="B31" s="32"/>
      <c r="D31" s="51"/>
      <c r="E31" s="51"/>
      <c r="F31" s="51"/>
      <c r="G31" s="51"/>
      <c r="H31" s="51"/>
      <c r="I31" s="51"/>
      <c r="J31" s="51"/>
      <c r="K31" s="51"/>
      <c r="L31" s="32"/>
    </row>
    <row r="32" spans="2:12" s="1" customFormat="1" ht="25.35" customHeight="1">
      <c r="B32" s="32"/>
      <c r="D32" s="93" t="s">
        <v>46</v>
      </c>
      <c r="J32" s="63">
        <f>ROUND(J86, 2)</f>
        <v>0</v>
      </c>
      <c r="L32" s="32"/>
    </row>
    <row r="33" spans="2:12" s="1" customFormat="1" ht="6.95" customHeight="1">
      <c r="B33" s="32"/>
      <c r="D33" s="51"/>
      <c r="E33" s="51"/>
      <c r="F33" s="51"/>
      <c r="G33" s="51"/>
      <c r="H33" s="51"/>
      <c r="I33" s="51"/>
      <c r="J33" s="51"/>
      <c r="K33" s="51"/>
      <c r="L33" s="32"/>
    </row>
    <row r="34" spans="2:12" s="1" customFormat="1" ht="14.45" customHeight="1">
      <c r="B34" s="32"/>
      <c r="F34" s="35" t="s">
        <v>48</v>
      </c>
      <c r="I34" s="35" t="s">
        <v>47</v>
      </c>
      <c r="J34" s="35" t="s">
        <v>49</v>
      </c>
      <c r="L34" s="32"/>
    </row>
    <row r="35" spans="2:12" s="1" customFormat="1" ht="14.45" hidden="1" customHeight="1">
      <c r="B35" s="32"/>
      <c r="D35" s="37" t="s">
        <v>50</v>
      </c>
      <c r="E35" s="26" t="s">
        <v>51</v>
      </c>
      <c r="F35" s="83">
        <f>ROUND((SUM(BE86:BE129)),  2)</f>
        <v>0</v>
      </c>
      <c r="I35" s="94">
        <v>0.21</v>
      </c>
      <c r="J35" s="83">
        <f>ROUND(((SUM(BE86:BE129))*I35),  2)</f>
        <v>0</v>
      </c>
      <c r="L35" s="32"/>
    </row>
    <row r="36" spans="2:12" s="1" customFormat="1" ht="14.45" hidden="1" customHeight="1">
      <c r="B36" s="32"/>
      <c r="E36" s="26" t="s">
        <v>52</v>
      </c>
      <c r="F36" s="83">
        <f>ROUND((SUM(BF86:BF129)),  2)</f>
        <v>0</v>
      </c>
      <c r="I36" s="94">
        <v>0.15</v>
      </c>
      <c r="J36" s="83">
        <f>ROUND(((SUM(BF86:BF129))*I36),  2)</f>
        <v>0</v>
      </c>
      <c r="L36" s="32"/>
    </row>
    <row r="37" spans="2:12" s="1" customFormat="1" ht="14.45" customHeight="1">
      <c r="B37" s="32"/>
      <c r="D37" s="26" t="s">
        <v>50</v>
      </c>
      <c r="E37" s="26" t="s">
        <v>53</v>
      </c>
      <c r="F37" s="83">
        <f>ROUND((SUM(BG86:BG129)),  2)</f>
        <v>0</v>
      </c>
      <c r="I37" s="94">
        <v>0.21</v>
      </c>
      <c r="J37" s="83">
        <f>0</f>
        <v>0</v>
      </c>
      <c r="L37" s="32"/>
    </row>
    <row r="38" spans="2:12" s="1" customFormat="1" ht="14.45" customHeight="1">
      <c r="B38" s="32"/>
      <c r="E38" s="26" t="s">
        <v>54</v>
      </c>
      <c r="F38" s="83">
        <f>ROUND((SUM(BH86:BH129)),  2)</f>
        <v>0</v>
      </c>
      <c r="I38" s="94">
        <v>0.15</v>
      </c>
      <c r="J38" s="83">
        <f>0</f>
        <v>0</v>
      </c>
      <c r="L38" s="32"/>
    </row>
    <row r="39" spans="2:12" s="1" customFormat="1" ht="14.45" hidden="1" customHeight="1">
      <c r="B39" s="32"/>
      <c r="E39" s="26" t="s">
        <v>55</v>
      </c>
      <c r="F39" s="83">
        <f>ROUND((SUM(BI86:BI129)),  2)</f>
        <v>0</v>
      </c>
      <c r="I39" s="94">
        <v>0</v>
      </c>
      <c r="J39" s="83">
        <f>0</f>
        <v>0</v>
      </c>
      <c r="L39" s="32"/>
    </row>
    <row r="40" spans="2:12" s="1" customFormat="1" ht="6.95" customHeight="1">
      <c r="B40" s="32"/>
      <c r="L40" s="32"/>
    </row>
    <row r="41" spans="2:12" s="1" customFormat="1" ht="25.35" customHeight="1">
      <c r="B41" s="32"/>
      <c r="C41" s="95"/>
      <c r="D41" s="96" t="s">
        <v>56</v>
      </c>
      <c r="E41" s="54"/>
      <c r="F41" s="54"/>
      <c r="G41" s="97" t="s">
        <v>57</v>
      </c>
      <c r="H41" s="98" t="s">
        <v>58</v>
      </c>
      <c r="I41" s="54"/>
      <c r="J41" s="99">
        <f>SUM(J32:J39)</f>
        <v>0</v>
      </c>
      <c r="K41" s="100"/>
      <c r="L41" s="32"/>
    </row>
    <row r="42" spans="2:12" s="1" customFormat="1" ht="14.45" customHeight="1">
      <c r="B42" s="42"/>
      <c r="C42" s="43"/>
      <c r="D42" s="43"/>
      <c r="E42" s="43"/>
      <c r="F42" s="43"/>
      <c r="G42" s="43"/>
      <c r="H42" s="43"/>
      <c r="I42" s="43"/>
      <c r="J42" s="43"/>
      <c r="K42" s="43"/>
      <c r="L42" s="32"/>
    </row>
    <row r="46" spans="2:12" s="1" customFormat="1" ht="6.95" hidden="1" customHeight="1">
      <c r="B46" s="44"/>
      <c r="C46" s="45"/>
      <c r="D46" s="45"/>
      <c r="E46" s="45"/>
      <c r="F46" s="45"/>
      <c r="G46" s="45"/>
      <c r="H46" s="45"/>
      <c r="I46" s="45"/>
      <c r="J46" s="45"/>
      <c r="K46" s="45"/>
      <c r="L46" s="32"/>
    </row>
    <row r="47" spans="2:12" s="1" customFormat="1" ht="24.95" hidden="1" customHeight="1">
      <c r="B47" s="32"/>
      <c r="C47" s="20" t="s">
        <v>155</v>
      </c>
      <c r="L47" s="32"/>
    </row>
    <row r="48" spans="2:12" s="1" customFormat="1" ht="6.95" hidden="1" customHeight="1">
      <c r="B48" s="32"/>
      <c r="L48" s="32"/>
    </row>
    <row r="49" spans="2:47" s="1" customFormat="1" ht="12" hidden="1" customHeight="1">
      <c r="B49" s="32"/>
      <c r="C49" s="26" t="s">
        <v>16</v>
      </c>
      <c r="L49" s="32"/>
    </row>
    <row r="50" spans="2:47" s="1" customFormat="1" ht="26.25" hidden="1" customHeight="1">
      <c r="B50" s="32"/>
      <c r="E50" s="242" t="str">
        <f>E7</f>
        <v>Oprava trati v úseku Ohníč - Úpořiny - změna č.1 po prohlídce staveniště</v>
      </c>
      <c r="F50" s="243"/>
      <c r="G50" s="243"/>
      <c r="H50" s="243"/>
      <c r="L50" s="32"/>
    </row>
    <row r="51" spans="2:47" ht="12" hidden="1" customHeight="1">
      <c r="B51" s="19"/>
      <c r="C51" s="26" t="s">
        <v>137</v>
      </c>
      <c r="L51" s="19"/>
    </row>
    <row r="52" spans="2:47" s="1" customFormat="1" ht="16.5" hidden="1" customHeight="1">
      <c r="B52" s="32"/>
      <c r="E52" s="242" t="s">
        <v>576</v>
      </c>
      <c r="F52" s="241"/>
      <c r="G52" s="241"/>
      <c r="H52" s="241"/>
      <c r="L52" s="32"/>
    </row>
    <row r="53" spans="2:47" s="1" customFormat="1" ht="12" hidden="1" customHeight="1">
      <c r="B53" s="32"/>
      <c r="C53" s="26" t="s">
        <v>146</v>
      </c>
      <c r="L53" s="32"/>
    </row>
    <row r="54" spans="2:47" s="1" customFormat="1" ht="16.5" hidden="1" customHeight="1">
      <c r="B54" s="32"/>
      <c r="E54" s="232" t="str">
        <f>E11</f>
        <v>Č31 - VRN</v>
      </c>
      <c r="F54" s="241"/>
      <c r="G54" s="241"/>
      <c r="H54" s="241"/>
      <c r="L54" s="32"/>
    </row>
    <row r="55" spans="2:47" s="1" customFormat="1" ht="6.95" hidden="1" customHeight="1">
      <c r="B55" s="32"/>
      <c r="L55" s="32"/>
    </row>
    <row r="56" spans="2:47" s="1" customFormat="1" ht="12" hidden="1" customHeight="1">
      <c r="B56" s="32"/>
      <c r="C56" s="26" t="s">
        <v>22</v>
      </c>
      <c r="F56" s="24" t="str">
        <f>F14</f>
        <v>Ohníč - Úpořiny</v>
      </c>
      <c r="I56" s="26" t="s">
        <v>24</v>
      </c>
      <c r="J56" s="50" t="str">
        <f>IF(J14="","",J14)</f>
        <v>3. 2. 2023</v>
      </c>
      <c r="L56" s="32"/>
    </row>
    <row r="57" spans="2:47" s="1" customFormat="1" ht="6.95" hidden="1" customHeight="1">
      <c r="B57" s="32"/>
      <c r="L57" s="32"/>
    </row>
    <row r="58" spans="2:47" s="1" customFormat="1" ht="15.2" hidden="1" customHeight="1">
      <c r="B58" s="32"/>
      <c r="C58" s="26" t="s">
        <v>30</v>
      </c>
      <c r="F58" s="24" t="str">
        <f>E17</f>
        <v>SŽ s.o., OŘ UNL, ST Most</v>
      </c>
      <c r="I58" s="26" t="s">
        <v>38</v>
      </c>
      <c r="J58" s="30" t="str">
        <f>E23</f>
        <v xml:space="preserve"> </v>
      </c>
      <c r="L58" s="32"/>
    </row>
    <row r="59" spans="2:47" s="1" customFormat="1" ht="54.4" hidden="1" customHeight="1">
      <c r="B59" s="32"/>
      <c r="C59" s="26" t="s">
        <v>36</v>
      </c>
      <c r="F59" s="24" t="str">
        <f>IF(E20="","",E20)</f>
        <v>Vyplň údaj</v>
      </c>
      <c r="I59" s="26" t="s">
        <v>42</v>
      </c>
      <c r="J59" s="30" t="str">
        <f>E26</f>
        <v>Ing.Horák Jiří, 602155923, horak@spravazeleznic.cz</v>
      </c>
      <c r="L59" s="32"/>
    </row>
    <row r="60" spans="2:47" s="1" customFormat="1" ht="10.35" hidden="1" customHeight="1">
      <c r="B60" s="32"/>
      <c r="L60" s="32"/>
    </row>
    <row r="61" spans="2:47" s="1" customFormat="1" ht="29.25" hidden="1" customHeight="1">
      <c r="B61" s="32"/>
      <c r="C61" s="101" t="s">
        <v>156</v>
      </c>
      <c r="D61" s="95"/>
      <c r="E61" s="95"/>
      <c r="F61" s="95"/>
      <c r="G61" s="95"/>
      <c r="H61" s="95"/>
      <c r="I61" s="95"/>
      <c r="J61" s="102" t="s">
        <v>157</v>
      </c>
      <c r="K61" s="95"/>
      <c r="L61" s="32"/>
    </row>
    <row r="62" spans="2:47" s="1" customFormat="1" ht="10.35" hidden="1" customHeight="1">
      <c r="B62" s="32"/>
      <c r="L62" s="32"/>
    </row>
    <row r="63" spans="2:47" s="1" customFormat="1" ht="22.9" hidden="1" customHeight="1">
      <c r="B63" s="32"/>
      <c r="C63" s="103" t="s">
        <v>78</v>
      </c>
      <c r="J63" s="63">
        <f>J86</f>
        <v>0</v>
      </c>
      <c r="L63" s="32"/>
      <c r="AU63" s="16" t="s">
        <v>158</v>
      </c>
    </row>
    <row r="64" spans="2:47" s="8" customFormat="1" ht="24.95" hidden="1" customHeight="1">
      <c r="B64" s="104"/>
      <c r="D64" s="105" t="s">
        <v>578</v>
      </c>
      <c r="E64" s="106"/>
      <c r="F64" s="106"/>
      <c r="G64" s="106"/>
      <c r="H64" s="106"/>
      <c r="I64" s="106"/>
      <c r="J64" s="107">
        <f>J87</f>
        <v>0</v>
      </c>
      <c r="L64" s="104"/>
    </row>
    <row r="65" spans="2:12" s="1" customFormat="1" ht="21.75" hidden="1" customHeight="1">
      <c r="B65" s="32"/>
      <c r="L65" s="32"/>
    </row>
    <row r="66" spans="2:12" s="1" customFormat="1" ht="6.95" hidden="1" customHeight="1">
      <c r="B66" s="42"/>
      <c r="C66" s="43"/>
      <c r="D66" s="43"/>
      <c r="E66" s="43"/>
      <c r="F66" s="43"/>
      <c r="G66" s="43"/>
      <c r="H66" s="43"/>
      <c r="I66" s="43"/>
      <c r="J66" s="43"/>
      <c r="K66" s="43"/>
      <c r="L66" s="32"/>
    </row>
    <row r="67" spans="2:12" hidden="1"/>
    <row r="68" spans="2:12" hidden="1"/>
    <row r="69" spans="2:12" hidden="1"/>
    <row r="70" spans="2:12" s="1" customFormat="1" ht="6.95" customHeight="1">
      <c r="B70" s="44"/>
      <c r="C70" s="45"/>
      <c r="D70" s="45"/>
      <c r="E70" s="45"/>
      <c r="F70" s="45"/>
      <c r="G70" s="45"/>
      <c r="H70" s="45"/>
      <c r="I70" s="45"/>
      <c r="J70" s="45"/>
      <c r="K70" s="45"/>
      <c r="L70" s="32"/>
    </row>
    <row r="71" spans="2:12" s="1" customFormat="1" ht="24.95" customHeight="1">
      <c r="B71" s="32"/>
      <c r="C71" s="20" t="s">
        <v>162</v>
      </c>
      <c r="L71" s="32"/>
    </row>
    <row r="72" spans="2:12" s="1" customFormat="1" ht="6.95" customHeight="1">
      <c r="B72" s="32"/>
      <c r="L72" s="32"/>
    </row>
    <row r="73" spans="2:12" s="1" customFormat="1" ht="12" customHeight="1">
      <c r="B73" s="32"/>
      <c r="C73" s="26" t="s">
        <v>16</v>
      </c>
      <c r="L73" s="32"/>
    </row>
    <row r="74" spans="2:12" s="1" customFormat="1" ht="26.25" customHeight="1">
      <c r="B74" s="32"/>
      <c r="E74" s="242" t="str">
        <f>E7</f>
        <v>Oprava trati v úseku Ohníč - Úpořiny - změna č.1 po prohlídce staveniště</v>
      </c>
      <c r="F74" s="243"/>
      <c r="G74" s="243"/>
      <c r="H74" s="243"/>
      <c r="L74" s="32"/>
    </row>
    <row r="75" spans="2:12" ht="12" customHeight="1">
      <c r="B75" s="19"/>
      <c r="C75" s="26" t="s">
        <v>137</v>
      </c>
      <c r="L75" s="19"/>
    </row>
    <row r="76" spans="2:12" s="1" customFormat="1" ht="16.5" customHeight="1">
      <c r="B76" s="32"/>
      <c r="E76" s="242" t="s">
        <v>576</v>
      </c>
      <c r="F76" s="241"/>
      <c r="G76" s="241"/>
      <c r="H76" s="241"/>
      <c r="L76" s="32"/>
    </row>
    <row r="77" spans="2:12" s="1" customFormat="1" ht="12" customHeight="1">
      <c r="B77" s="32"/>
      <c r="C77" s="26" t="s">
        <v>146</v>
      </c>
      <c r="L77" s="32"/>
    </row>
    <row r="78" spans="2:12" s="1" customFormat="1" ht="16.5" customHeight="1">
      <c r="B78" s="32"/>
      <c r="E78" s="232" t="str">
        <f>E11</f>
        <v>Č31 - VRN</v>
      </c>
      <c r="F78" s="241"/>
      <c r="G78" s="241"/>
      <c r="H78" s="241"/>
      <c r="L78" s="32"/>
    </row>
    <row r="79" spans="2:12" s="1" customFormat="1" ht="6.95" customHeight="1">
      <c r="B79" s="32"/>
      <c r="L79" s="32"/>
    </row>
    <row r="80" spans="2:12" s="1" customFormat="1" ht="12" customHeight="1">
      <c r="B80" s="32"/>
      <c r="C80" s="26" t="s">
        <v>22</v>
      </c>
      <c r="F80" s="24" t="str">
        <f>F14</f>
        <v>Ohníč - Úpořiny</v>
      </c>
      <c r="I80" s="26" t="s">
        <v>24</v>
      </c>
      <c r="J80" s="50" t="str">
        <f>IF(J14="","",J14)</f>
        <v>3. 2. 2023</v>
      </c>
      <c r="L80" s="32"/>
    </row>
    <row r="81" spans="2:65" s="1" customFormat="1" ht="6.95" customHeight="1">
      <c r="B81" s="32"/>
      <c r="L81" s="32"/>
    </row>
    <row r="82" spans="2:65" s="1" customFormat="1" ht="15.2" customHeight="1">
      <c r="B82" s="32"/>
      <c r="C82" s="26" t="s">
        <v>30</v>
      </c>
      <c r="F82" s="24" t="str">
        <f>E17</f>
        <v>SŽ s.o., OŘ UNL, ST Most</v>
      </c>
      <c r="I82" s="26" t="s">
        <v>38</v>
      </c>
      <c r="J82" s="30" t="str">
        <f>E23</f>
        <v xml:space="preserve"> </v>
      </c>
      <c r="L82" s="32"/>
    </row>
    <row r="83" spans="2:65" s="1" customFormat="1" ht="54.4" customHeight="1">
      <c r="B83" s="32"/>
      <c r="C83" s="26" t="s">
        <v>36</v>
      </c>
      <c r="F83" s="24" t="str">
        <f>IF(E20="","",E20)</f>
        <v>Vyplň údaj</v>
      </c>
      <c r="I83" s="26" t="s">
        <v>42</v>
      </c>
      <c r="J83" s="30" t="str">
        <f>E26</f>
        <v>Ing.Horák Jiří, 602155923, horak@spravazeleznic.cz</v>
      </c>
      <c r="L83" s="32"/>
    </row>
    <row r="84" spans="2:65" s="1" customFormat="1" ht="10.35" customHeight="1">
      <c r="B84" s="32"/>
      <c r="L84" s="32"/>
    </row>
    <row r="85" spans="2:65" s="10" customFormat="1" ht="29.25" customHeight="1">
      <c r="B85" s="112"/>
      <c r="C85" s="113" t="s">
        <v>163</v>
      </c>
      <c r="D85" s="114" t="s">
        <v>65</v>
      </c>
      <c r="E85" s="114" t="s">
        <v>61</v>
      </c>
      <c r="F85" s="114" t="s">
        <v>62</v>
      </c>
      <c r="G85" s="114" t="s">
        <v>164</v>
      </c>
      <c r="H85" s="114" t="s">
        <v>165</v>
      </c>
      <c r="I85" s="114" t="s">
        <v>166</v>
      </c>
      <c r="J85" s="114" t="s">
        <v>157</v>
      </c>
      <c r="K85" s="115" t="s">
        <v>167</v>
      </c>
      <c r="L85" s="112"/>
      <c r="M85" s="56" t="s">
        <v>39</v>
      </c>
      <c r="N85" s="57" t="s">
        <v>50</v>
      </c>
      <c r="O85" s="57" t="s">
        <v>168</v>
      </c>
      <c r="P85" s="57" t="s">
        <v>169</v>
      </c>
      <c r="Q85" s="57" t="s">
        <v>170</v>
      </c>
      <c r="R85" s="57" t="s">
        <v>171</v>
      </c>
      <c r="S85" s="57" t="s">
        <v>172</v>
      </c>
      <c r="T85" s="58" t="s">
        <v>173</v>
      </c>
    </row>
    <row r="86" spans="2:65" s="1" customFormat="1" ht="22.9" customHeight="1">
      <c r="B86" s="32"/>
      <c r="C86" s="61" t="s">
        <v>174</v>
      </c>
      <c r="J86" s="116">
        <f>BK86</f>
        <v>0</v>
      </c>
      <c r="L86" s="32"/>
      <c r="M86" s="59"/>
      <c r="N86" s="51"/>
      <c r="O86" s="51"/>
      <c r="P86" s="117">
        <f>P87</f>
        <v>0</v>
      </c>
      <c r="Q86" s="51"/>
      <c r="R86" s="117">
        <f>R87</f>
        <v>0</v>
      </c>
      <c r="S86" s="51"/>
      <c r="T86" s="118">
        <f>T87</f>
        <v>0</v>
      </c>
      <c r="AT86" s="16" t="s">
        <v>79</v>
      </c>
      <c r="AU86" s="16" t="s">
        <v>158</v>
      </c>
      <c r="BK86" s="119">
        <f>BK87</f>
        <v>0</v>
      </c>
    </row>
    <row r="87" spans="2:65" s="11" customFormat="1" ht="25.9" customHeight="1">
      <c r="B87" s="120"/>
      <c r="D87" s="121" t="s">
        <v>79</v>
      </c>
      <c r="E87" s="122" t="s">
        <v>105</v>
      </c>
      <c r="F87" s="122" t="s">
        <v>579</v>
      </c>
      <c r="I87" s="123"/>
      <c r="J87" s="124">
        <f>BK87</f>
        <v>0</v>
      </c>
      <c r="L87" s="120"/>
      <c r="M87" s="125"/>
      <c r="P87" s="126">
        <f>SUM(P88:P129)</f>
        <v>0</v>
      </c>
      <c r="R87" s="126">
        <f>SUM(R88:R129)</f>
        <v>0</v>
      </c>
      <c r="T87" s="127">
        <f>SUM(T88:T129)</f>
        <v>0</v>
      </c>
      <c r="AR87" s="121" t="s">
        <v>178</v>
      </c>
      <c r="AT87" s="128" t="s">
        <v>79</v>
      </c>
      <c r="AU87" s="128" t="s">
        <v>80</v>
      </c>
      <c r="AY87" s="121" t="s">
        <v>177</v>
      </c>
      <c r="BK87" s="129">
        <f>SUM(BK88:BK129)</f>
        <v>0</v>
      </c>
    </row>
    <row r="88" spans="2:65" s="1" customFormat="1" ht="16.5" customHeight="1">
      <c r="B88" s="32"/>
      <c r="C88" s="132" t="s">
        <v>87</v>
      </c>
      <c r="D88" s="132" t="s">
        <v>180</v>
      </c>
      <c r="E88" s="133" t="s">
        <v>580</v>
      </c>
      <c r="F88" s="134" t="s">
        <v>581</v>
      </c>
      <c r="G88" s="135" t="s">
        <v>582</v>
      </c>
      <c r="H88" s="191"/>
      <c r="I88" s="137"/>
      <c r="J88" s="138">
        <f>ROUND(I88*H88,2)</f>
        <v>0</v>
      </c>
      <c r="K88" s="134" t="s">
        <v>583</v>
      </c>
      <c r="L88" s="32"/>
      <c r="M88" s="139" t="s">
        <v>39</v>
      </c>
      <c r="N88" s="140" t="s">
        <v>53</v>
      </c>
      <c r="P88" s="141">
        <f>O88*H88</f>
        <v>0</v>
      </c>
      <c r="Q88" s="141">
        <v>0</v>
      </c>
      <c r="R88" s="141">
        <f>Q88*H88</f>
        <v>0</v>
      </c>
      <c r="S88" s="141">
        <v>0</v>
      </c>
      <c r="T88" s="142">
        <f>S88*H88</f>
        <v>0</v>
      </c>
      <c r="AR88" s="143" t="s">
        <v>183</v>
      </c>
      <c r="AT88" s="143" t="s">
        <v>180</v>
      </c>
      <c r="AU88" s="143" t="s">
        <v>87</v>
      </c>
      <c r="AY88" s="16" t="s">
        <v>177</v>
      </c>
      <c r="BE88" s="144">
        <f>IF(N88="základní",J88,0)</f>
        <v>0</v>
      </c>
      <c r="BF88" s="144">
        <f>IF(N88="snížená",J88,0)</f>
        <v>0</v>
      </c>
      <c r="BG88" s="144">
        <f>IF(N88="zákl. přenesená",J88,0)</f>
        <v>0</v>
      </c>
      <c r="BH88" s="144">
        <f>IF(N88="sníž. přenesená",J88,0)</f>
        <v>0</v>
      </c>
      <c r="BI88" s="144">
        <f>IF(N88="nulová",J88,0)</f>
        <v>0</v>
      </c>
      <c r="BJ88" s="16" t="s">
        <v>183</v>
      </c>
      <c r="BK88" s="144">
        <f>ROUND(I88*H88,2)</f>
        <v>0</v>
      </c>
      <c r="BL88" s="16" t="s">
        <v>183</v>
      </c>
      <c r="BM88" s="143" t="s">
        <v>584</v>
      </c>
    </row>
    <row r="89" spans="2:65" s="1" customFormat="1">
      <c r="B89" s="32"/>
      <c r="D89" s="145" t="s">
        <v>185</v>
      </c>
      <c r="F89" s="146" t="s">
        <v>581</v>
      </c>
      <c r="I89" s="147"/>
      <c r="L89" s="32"/>
      <c r="M89" s="148"/>
      <c r="T89" s="53"/>
      <c r="AT89" s="16" t="s">
        <v>185</v>
      </c>
      <c r="AU89" s="16" t="s">
        <v>87</v>
      </c>
    </row>
    <row r="90" spans="2:65" s="1" customFormat="1" ht="24.2" customHeight="1">
      <c r="B90" s="32"/>
      <c r="C90" s="132" t="s">
        <v>89</v>
      </c>
      <c r="D90" s="132" t="s">
        <v>180</v>
      </c>
      <c r="E90" s="133" t="s">
        <v>585</v>
      </c>
      <c r="F90" s="134" t="s">
        <v>586</v>
      </c>
      <c r="G90" s="135" t="s">
        <v>582</v>
      </c>
      <c r="H90" s="191"/>
      <c r="I90" s="137"/>
      <c r="J90" s="138">
        <f>ROUND(I90*H90,2)</f>
        <v>0</v>
      </c>
      <c r="K90" s="134" t="s">
        <v>583</v>
      </c>
      <c r="L90" s="32"/>
      <c r="M90" s="139" t="s">
        <v>39</v>
      </c>
      <c r="N90" s="140" t="s">
        <v>53</v>
      </c>
      <c r="P90" s="141">
        <f>O90*H90</f>
        <v>0</v>
      </c>
      <c r="Q90" s="141">
        <v>0</v>
      </c>
      <c r="R90" s="141">
        <f>Q90*H90</f>
        <v>0</v>
      </c>
      <c r="S90" s="141">
        <v>0</v>
      </c>
      <c r="T90" s="142">
        <f>S90*H90</f>
        <v>0</v>
      </c>
      <c r="AR90" s="143" t="s">
        <v>183</v>
      </c>
      <c r="AT90" s="143" t="s">
        <v>180</v>
      </c>
      <c r="AU90" s="143" t="s">
        <v>87</v>
      </c>
      <c r="AY90" s="16" t="s">
        <v>177</v>
      </c>
      <c r="BE90" s="144">
        <f>IF(N90="základní",J90,0)</f>
        <v>0</v>
      </c>
      <c r="BF90" s="144">
        <f>IF(N90="snížená",J90,0)</f>
        <v>0</v>
      </c>
      <c r="BG90" s="144">
        <f>IF(N90="zákl. přenesená",J90,0)</f>
        <v>0</v>
      </c>
      <c r="BH90" s="144">
        <f>IF(N90="sníž. přenesená",J90,0)</f>
        <v>0</v>
      </c>
      <c r="BI90" s="144">
        <f>IF(N90="nulová",J90,0)</f>
        <v>0</v>
      </c>
      <c r="BJ90" s="16" t="s">
        <v>183</v>
      </c>
      <c r="BK90" s="144">
        <f>ROUND(I90*H90,2)</f>
        <v>0</v>
      </c>
      <c r="BL90" s="16" t="s">
        <v>183</v>
      </c>
      <c r="BM90" s="143" t="s">
        <v>587</v>
      </c>
    </row>
    <row r="91" spans="2:65" s="1" customFormat="1" ht="19.5">
      <c r="B91" s="32"/>
      <c r="D91" s="145" t="s">
        <v>185</v>
      </c>
      <c r="F91" s="146" t="s">
        <v>586</v>
      </c>
      <c r="I91" s="147"/>
      <c r="L91" s="32"/>
      <c r="M91" s="148"/>
      <c r="T91" s="53"/>
      <c r="AT91" s="16" t="s">
        <v>185</v>
      </c>
      <c r="AU91" s="16" t="s">
        <v>87</v>
      </c>
    </row>
    <row r="92" spans="2:65" s="1" customFormat="1" ht="19.5">
      <c r="B92" s="32"/>
      <c r="D92" s="145" t="s">
        <v>424</v>
      </c>
      <c r="F92" s="149" t="s">
        <v>588</v>
      </c>
      <c r="I92" s="147"/>
      <c r="L92" s="32"/>
      <c r="M92" s="148"/>
      <c r="T92" s="53"/>
      <c r="AT92" s="16" t="s">
        <v>424</v>
      </c>
      <c r="AU92" s="16" t="s">
        <v>87</v>
      </c>
    </row>
    <row r="93" spans="2:65" s="1" customFormat="1" ht="33" customHeight="1">
      <c r="B93" s="32"/>
      <c r="C93" s="132" t="s">
        <v>200</v>
      </c>
      <c r="D93" s="132" t="s">
        <v>180</v>
      </c>
      <c r="E93" s="133" t="s">
        <v>589</v>
      </c>
      <c r="F93" s="134" t="s">
        <v>590</v>
      </c>
      <c r="G93" s="135" t="s">
        <v>120</v>
      </c>
      <c r="H93" s="136">
        <v>10</v>
      </c>
      <c r="I93" s="137"/>
      <c r="J93" s="138">
        <f>ROUND(I93*H93,2)</f>
        <v>0</v>
      </c>
      <c r="K93" s="134" t="s">
        <v>39</v>
      </c>
      <c r="L93" s="32"/>
      <c r="M93" s="139" t="s">
        <v>39</v>
      </c>
      <c r="N93" s="140" t="s">
        <v>53</v>
      </c>
      <c r="P93" s="141">
        <f>O93*H93</f>
        <v>0</v>
      </c>
      <c r="Q93" s="141">
        <v>0</v>
      </c>
      <c r="R93" s="141">
        <f>Q93*H93</f>
        <v>0</v>
      </c>
      <c r="S93" s="141">
        <v>0</v>
      </c>
      <c r="T93" s="142">
        <f>S93*H93</f>
        <v>0</v>
      </c>
      <c r="AR93" s="143" t="s">
        <v>591</v>
      </c>
      <c r="AT93" s="143" t="s">
        <v>180</v>
      </c>
      <c r="AU93" s="143" t="s">
        <v>87</v>
      </c>
      <c r="AY93" s="16" t="s">
        <v>177</v>
      </c>
      <c r="BE93" s="144">
        <f>IF(N93="základní",J93,0)</f>
        <v>0</v>
      </c>
      <c r="BF93" s="144">
        <f>IF(N93="snížená",J93,0)</f>
        <v>0</v>
      </c>
      <c r="BG93" s="144">
        <f>IF(N93="zákl. přenesená",J93,0)</f>
        <v>0</v>
      </c>
      <c r="BH93" s="144">
        <f>IF(N93="sníž. přenesená",J93,0)</f>
        <v>0</v>
      </c>
      <c r="BI93" s="144">
        <f>IF(N93="nulová",J93,0)</f>
        <v>0</v>
      </c>
      <c r="BJ93" s="16" t="s">
        <v>183</v>
      </c>
      <c r="BK93" s="144">
        <f>ROUND(I93*H93,2)</f>
        <v>0</v>
      </c>
      <c r="BL93" s="16" t="s">
        <v>591</v>
      </c>
      <c r="BM93" s="143" t="s">
        <v>592</v>
      </c>
    </row>
    <row r="94" spans="2:65" s="1" customFormat="1" ht="48.75">
      <c r="B94" s="32"/>
      <c r="D94" s="145" t="s">
        <v>185</v>
      </c>
      <c r="F94" s="146" t="s">
        <v>593</v>
      </c>
      <c r="I94" s="147"/>
      <c r="L94" s="32"/>
      <c r="M94" s="148"/>
      <c r="T94" s="53"/>
      <c r="AT94" s="16" t="s">
        <v>185</v>
      </c>
      <c r="AU94" s="16" t="s">
        <v>87</v>
      </c>
    </row>
    <row r="95" spans="2:65" s="1" customFormat="1" ht="39">
      <c r="B95" s="32"/>
      <c r="D95" s="145" t="s">
        <v>187</v>
      </c>
      <c r="F95" s="149" t="s">
        <v>594</v>
      </c>
      <c r="I95" s="147"/>
      <c r="L95" s="32"/>
      <c r="M95" s="148"/>
      <c r="T95" s="53"/>
      <c r="AT95" s="16" t="s">
        <v>187</v>
      </c>
      <c r="AU95" s="16" t="s">
        <v>87</v>
      </c>
    </row>
    <row r="96" spans="2:65" s="1" customFormat="1" ht="21.75" customHeight="1">
      <c r="B96" s="32"/>
      <c r="C96" s="132" t="s">
        <v>183</v>
      </c>
      <c r="D96" s="132" t="s">
        <v>180</v>
      </c>
      <c r="E96" s="133" t="s">
        <v>595</v>
      </c>
      <c r="F96" s="134" t="s">
        <v>596</v>
      </c>
      <c r="G96" s="135" t="s">
        <v>582</v>
      </c>
      <c r="H96" s="191"/>
      <c r="I96" s="137"/>
      <c r="J96" s="138">
        <f>ROUND(I96*H96,2)</f>
        <v>0</v>
      </c>
      <c r="K96" s="134" t="s">
        <v>583</v>
      </c>
      <c r="L96" s="32"/>
      <c r="M96" s="139" t="s">
        <v>39</v>
      </c>
      <c r="N96" s="140" t="s">
        <v>53</v>
      </c>
      <c r="P96" s="141">
        <f>O96*H96</f>
        <v>0</v>
      </c>
      <c r="Q96" s="141">
        <v>0</v>
      </c>
      <c r="R96" s="141">
        <f>Q96*H96</f>
        <v>0</v>
      </c>
      <c r="S96" s="141">
        <v>0</v>
      </c>
      <c r="T96" s="142">
        <f>S96*H96</f>
        <v>0</v>
      </c>
      <c r="AR96" s="143" t="s">
        <v>183</v>
      </c>
      <c r="AT96" s="143" t="s">
        <v>180</v>
      </c>
      <c r="AU96" s="143" t="s">
        <v>87</v>
      </c>
      <c r="AY96" s="16" t="s">
        <v>177</v>
      </c>
      <c r="BE96" s="144">
        <f>IF(N96="základní",J96,0)</f>
        <v>0</v>
      </c>
      <c r="BF96" s="144">
        <f>IF(N96="snížená",J96,0)</f>
        <v>0</v>
      </c>
      <c r="BG96" s="144">
        <f>IF(N96="zákl. přenesená",J96,0)</f>
        <v>0</v>
      </c>
      <c r="BH96" s="144">
        <f>IF(N96="sníž. přenesená",J96,0)</f>
        <v>0</v>
      </c>
      <c r="BI96" s="144">
        <f>IF(N96="nulová",J96,0)</f>
        <v>0</v>
      </c>
      <c r="BJ96" s="16" t="s">
        <v>183</v>
      </c>
      <c r="BK96" s="144">
        <f>ROUND(I96*H96,2)</f>
        <v>0</v>
      </c>
      <c r="BL96" s="16" t="s">
        <v>183</v>
      </c>
      <c r="BM96" s="143" t="s">
        <v>597</v>
      </c>
    </row>
    <row r="97" spans="2:65" s="1" customFormat="1">
      <c r="B97" s="32"/>
      <c r="D97" s="145" t="s">
        <v>185</v>
      </c>
      <c r="F97" s="146" t="s">
        <v>596</v>
      </c>
      <c r="I97" s="147"/>
      <c r="L97" s="32"/>
      <c r="M97" s="148"/>
      <c r="T97" s="53"/>
      <c r="AT97" s="16" t="s">
        <v>185</v>
      </c>
      <c r="AU97" s="16" t="s">
        <v>87</v>
      </c>
    </row>
    <row r="98" spans="2:65" s="1" customFormat="1" ht="21.75" customHeight="1">
      <c r="B98" s="32"/>
      <c r="C98" s="132" t="s">
        <v>178</v>
      </c>
      <c r="D98" s="132" t="s">
        <v>180</v>
      </c>
      <c r="E98" s="133" t="s">
        <v>598</v>
      </c>
      <c r="F98" s="134" t="s">
        <v>599</v>
      </c>
      <c r="G98" s="135" t="s">
        <v>582</v>
      </c>
      <c r="H98" s="191"/>
      <c r="I98" s="137"/>
      <c r="J98" s="138">
        <f>ROUND(I98*H98,2)</f>
        <v>0</v>
      </c>
      <c r="K98" s="134" t="s">
        <v>39</v>
      </c>
      <c r="L98" s="32"/>
      <c r="M98" s="139" t="s">
        <v>39</v>
      </c>
      <c r="N98" s="140" t="s">
        <v>53</v>
      </c>
      <c r="P98" s="141">
        <f>O98*H98</f>
        <v>0</v>
      </c>
      <c r="Q98" s="141">
        <v>0</v>
      </c>
      <c r="R98" s="141">
        <f>Q98*H98</f>
        <v>0</v>
      </c>
      <c r="S98" s="141">
        <v>0</v>
      </c>
      <c r="T98" s="142">
        <f>S98*H98</f>
        <v>0</v>
      </c>
      <c r="AR98" s="143" t="s">
        <v>183</v>
      </c>
      <c r="AT98" s="143" t="s">
        <v>180</v>
      </c>
      <c r="AU98" s="143" t="s">
        <v>87</v>
      </c>
      <c r="AY98" s="16" t="s">
        <v>177</v>
      </c>
      <c r="BE98" s="144">
        <f>IF(N98="základní",J98,0)</f>
        <v>0</v>
      </c>
      <c r="BF98" s="144">
        <f>IF(N98="snížená",J98,0)</f>
        <v>0</v>
      </c>
      <c r="BG98" s="144">
        <f>IF(N98="zákl. přenesená",J98,0)</f>
        <v>0</v>
      </c>
      <c r="BH98" s="144">
        <f>IF(N98="sníž. přenesená",J98,0)</f>
        <v>0</v>
      </c>
      <c r="BI98" s="144">
        <f>IF(N98="nulová",J98,0)</f>
        <v>0</v>
      </c>
      <c r="BJ98" s="16" t="s">
        <v>183</v>
      </c>
      <c r="BK98" s="144">
        <f>ROUND(I98*H98,2)</f>
        <v>0</v>
      </c>
      <c r="BL98" s="16" t="s">
        <v>183</v>
      </c>
      <c r="BM98" s="143" t="s">
        <v>600</v>
      </c>
    </row>
    <row r="99" spans="2:65" s="1" customFormat="1">
      <c r="B99" s="32"/>
      <c r="D99" s="145" t="s">
        <v>185</v>
      </c>
      <c r="F99" s="146" t="s">
        <v>599</v>
      </c>
      <c r="I99" s="147"/>
      <c r="L99" s="32"/>
      <c r="M99" s="148"/>
      <c r="T99" s="53"/>
      <c r="AT99" s="16" t="s">
        <v>185</v>
      </c>
      <c r="AU99" s="16" t="s">
        <v>87</v>
      </c>
    </row>
    <row r="100" spans="2:65" s="1" customFormat="1" ht="24.2" customHeight="1">
      <c r="B100" s="32"/>
      <c r="C100" s="132" t="s">
        <v>220</v>
      </c>
      <c r="D100" s="132" t="s">
        <v>180</v>
      </c>
      <c r="E100" s="133" t="s">
        <v>601</v>
      </c>
      <c r="F100" s="134" t="s">
        <v>602</v>
      </c>
      <c r="G100" s="135" t="s">
        <v>582</v>
      </c>
      <c r="H100" s="191"/>
      <c r="I100" s="137"/>
      <c r="J100" s="138">
        <f>ROUND(I100*H100,2)</f>
        <v>0</v>
      </c>
      <c r="K100" s="134" t="s">
        <v>39</v>
      </c>
      <c r="L100" s="32"/>
      <c r="M100" s="139" t="s">
        <v>39</v>
      </c>
      <c r="N100" s="140" t="s">
        <v>53</v>
      </c>
      <c r="P100" s="141">
        <f>O100*H100</f>
        <v>0</v>
      </c>
      <c r="Q100" s="141">
        <v>0</v>
      </c>
      <c r="R100" s="141">
        <f>Q100*H100</f>
        <v>0</v>
      </c>
      <c r="S100" s="141">
        <v>0</v>
      </c>
      <c r="T100" s="142">
        <f>S100*H100</f>
        <v>0</v>
      </c>
      <c r="AR100" s="143" t="s">
        <v>183</v>
      </c>
      <c r="AT100" s="143" t="s">
        <v>180</v>
      </c>
      <c r="AU100" s="143" t="s">
        <v>87</v>
      </c>
      <c r="AY100" s="16" t="s">
        <v>177</v>
      </c>
      <c r="BE100" s="144">
        <f>IF(N100="základní",J100,0)</f>
        <v>0</v>
      </c>
      <c r="BF100" s="144">
        <f>IF(N100="snížená",J100,0)</f>
        <v>0</v>
      </c>
      <c r="BG100" s="144">
        <f>IF(N100="zákl. přenesená",J100,0)</f>
        <v>0</v>
      </c>
      <c r="BH100" s="144">
        <f>IF(N100="sníž. přenesená",J100,0)</f>
        <v>0</v>
      </c>
      <c r="BI100" s="144">
        <f>IF(N100="nulová",J100,0)</f>
        <v>0</v>
      </c>
      <c r="BJ100" s="16" t="s">
        <v>183</v>
      </c>
      <c r="BK100" s="144">
        <f>ROUND(I100*H100,2)</f>
        <v>0</v>
      </c>
      <c r="BL100" s="16" t="s">
        <v>183</v>
      </c>
      <c r="BM100" s="143" t="s">
        <v>603</v>
      </c>
    </row>
    <row r="101" spans="2:65" s="1" customFormat="1">
      <c r="B101" s="32"/>
      <c r="D101" s="145" t="s">
        <v>185</v>
      </c>
      <c r="F101" s="146" t="s">
        <v>602</v>
      </c>
      <c r="I101" s="147"/>
      <c r="L101" s="32"/>
      <c r="M101" s="148"/>
      <c r="T101" s="53"/>
      <c r="AT101" s="16" t="s">
        <v>185</v>
      </c>
      <c r="AU101" s="16" t="s">
        <v>87</v>
      </c>
    </row>
    <row r="102" spans="2:65" s="1" customFormat="1" ht="76.349999999999994" customHeight="1">
      <c r="B102" s="32"/>
      <c r="C102" s="132" t="s">
        <v>227</v>
      </c>
      <c r="D102" s="132" t="s">
        <v>180</v>
      </c>
      <c r="E102" s="133" t="s">
        <v>604</v>
      </c>
      <c r="F102" s="134" t="s">
        <v>605</v>
      </c>
      <c r="G102" s="135" t="s">
        <v>132</v>
      </c>
      <c r="H102" s="136">
        <v>3.48</v>
      </c>
      <c r="I102" s="137"/>
      <c r="J102" s="138">
        <f>ROUND(I102*H102,2)</f>
        <v>0</v>
      </c>
      <c r="K102" s="134" t="s">
        <v>583</v>
      </c>
      <c r="L102" s="32"/>
      <c r="M102" s="139" t="s">
        <v>39</v>
      </c>
      <c r="N102" s="140" t="s">
        <v>53</v>
      </c>
      <c r="P102" s="141">
        <f>O102*H102</f>
        <v>0</v>
      </c>
      <c r="Q102" s="141">
        <v>0</v>
      </c>
      <c r="R102" s="141">
        <f>Q102*H102</f>
        <v>0</v>
      </c>
      <c r="S102" s="141">
        <v>0</v>
      </c>
      <c r="T102" s="142">
        <f>S102*H102</f>
        <v>0</v>
      </c>
      <c r="AR102" s="143" t="s">
        <v>183</v>
      </c>
      <c r="AT102" s="143" t="s">
        <v>180</v>
      </c>
      <c r="AU102" s="143" t="s">
        <v>87</v>
      </c>
      <c r="AY102" s="16" t="s">
        <v>177</v>
      </c>
      <c r="BE102" s="144">
        <f>IF(N102="základní",J102,0)</f>
        <v>0</v>
      </c>
      <c r="BF102" s="144">
        <f>IF(N102="snížená",J102,0)</f>
        <v>0</v>
      </c>
      <c r="BG102" s="144">
        <f>IF(N102="zákl. přenesená",J102,0)</f>
        <v>0</v>
      </c>
      <c r="BH102" s="144">
        <f>IF(N102="sníž. přenesená",J102,0)</f>
        <v>0</v>
      </c>
      <c r="BI102" s="144">
        <f>IF(N102="nulová",J102,0)</f>
        <v>0</v>
      </c>
      <c r="BJ102" s="16" t="s">
        <v>183</v>
      </c>
      <c r="BK102" s="144">
        <f>ROUND(I102*H102,2)</f>
        <v>0</v>
      </c>
      <c r="BL102" s="16" t="s">
        <v>183</v>
      </c>
      <c r="BM102" s="143" t="s">
        <v>606</v>
      </c>
    </row>
    <row r="103" spans="2:65" s="1" customFormat="1" ht="68.25">
      <c r="B103" s="32"/>
      <c r="D103" s="145" t="s">
        <v>185</v>
      </c>
      <c r="F103" s="146" t="s">
        <v>607</v>
      </c>
      <c r="I103" s="147"/>
      <c r="L103" s="32"/>
      <c r="M103" s="148"/>
      <c r="T103" s="53"/>
      <c r="AT103" s="16" t="s">
        <v>185</v>
      </c>
      <c r="AU103" s="16" t="s">
        <v>87</v>
      </c>
    </row>
    <row r="104" spans="2:65" s="1" customFormat="1" ht="78">
      <c r="B104" s="32"/>
      <c r="D104" s="145" t="s">
        <v>187</v>
      </c>
      <c r="F104" s="149" t="s">
        <v>608</v>
      </c>
      <c r="I104" s="147"/>
      <c r="L104" s="32"/>
      <c r="M104" s="148"/>
      <c r="T104" s="53"/>
      <c r="AT104" s="16" t="s">
        <v>187</v>
      </c>
      <c r="AU104" s="16" t="s">
        <v>87</v>
      </c>
    </row>
    <row r="105" spans="2:65" s="13" customFormat="1">
      <c r="B105" s="156"/>
      <c r="D105" s="145" t="s">
        <v>189</v>
      </c>
      <c r="E105" s="157" t="s">
        <v>39</v>
      </c>
      <c r="F105" s="158" t="s">
        <v>198</v>
      </c>
      <c r="H105" s="159">
        <v>3.42</v>
      </c>
      <c r="I105" s="160"/>
      <c r="L105" s="156"/>
      <c r="M105" s="161"/>
      <c r="T105" s="162"/>
      <c r="AT105" s="157" t="s">
        <v>189</v>
      </c>
      <c r="AU105" s="157" t="s">
        <v>87</v>
      </c>
      <c r="AV105" s="13" t="s">
        <v>89</v>
      </c>
      <c r="AW105" s="13" t="s">
        <v>41</v>
      </c>
      <c r="AX105" s="13" t="s">
        <v>80</v>
      </c>
      <c r="AY105" s="157" t="s">
        <v>177</v>
      </c>
    </row>
    <row r="106" spans="2:65" s="13" customFormat="1">
      <c r="B106" s="156"/>
      <c r="D106" s="145" t="s">
        <v>189</v>
      </c>
      <c r="E106" s="157" t="s">
        <v>39</v>
      </c>
      <c r="F106" s="158" t="s">
        <v>504</v>
      </c>
      <c r="H106" s="159">
        <v>0.06</v>
      </c>
      <c r="I106" s="160"/>
      <c r="L106" s="156"/>
      <c r="M106" s="161"/>
      <c r="T106" s="162"/>
      <c r="AT106" s="157" t="s">
        <v>189</v>
      </c>
      <c r="AU106" s="157" t="s">
        <v>87</v>
      </c>
      <c r="AV106" s="13" t="s">
        <v>89</v>
      </c>
      <c r="AW106" s="13" t="s">
        <v>41</v>
      </c>
      <c r="AX106" s="13" t="s">
        <v>80</v>
      </c>
      <c r="AY106" s="157" t="s">
        <v>177</v>
      </c>
    </row>
    <row r="107" spans="2:65" s="14" customFormat="1">
      <c r="B107" s="163"/>
      <c r="D107" s="145" t="s">
        <v>189</v>
      </c>
      <c r="E107" s="164" t="s">
        <v>573</v>
      </c>
      <c r="F107" s="165" t="s">
        <v>192</v>
      </c>
      <c r="H107" s="166">
        <v>3.48</v>
      </c>
      <c r="I107" s="167"/>
      <c r="L107" s="163"/>
      <c r="M107" s="168"/>
      <c r="T107" s="169"/>
      <c r="AT107" s="164" t="s">
        <v>189</v>
      </c>
      <c r="AU107" s="164" t="s">
        <v>87</v>
      </c>
      <c r="AV107" s="14" t="s">
        <v>183</v>
      </c>
      <c r="AW107" s="14" t="s">
        <v>41</v>
      </c>
      <c r="AX107" s="14" t="s">
        <v>87</v>
      </c>
      <c r="AY107" s="164" t="s">
        <v>177</v>
      </c>
    </row>
    <row r="108" spans="2:65" s="1" customFormat="1" ht="66.75" customHeight="1">
      <c r="B108" s="32"/>
      <c r="C108" s="132" t="s">
        <v>234</v>
      </c>
      <c r="D108" s="132" t="s">
        <v>180</v>
      </c>
      <c r="E108" s="133" t="s">
        <v>609</v>
      </c>
      <c r="F108" s="134" t="s">
        <v>610</v>
      </c>
      <c r="G108" s="135" t="s">
        <v>582</v>
      </c>
      <c r="H108" s="191"/>
      <c r="I108" s="137"/>
      <c r="J108" s="138">
        <f>ROUND(I108*H108,2)</f>
        <v>0</v>
      </c>
      <c r="K108" s="134" t="s">
        <v>583</v>
      </c>
      <c r="L108" s="32"/>
      <c r="M108" s="139" t="s">
        <v>39</v>
      </c>
      <c r="N108" s="140" t="s">
        <v>53</v>
      </c>
      <c r="P108" s="141">
        <f>O108*H108</f>
        <v>0</v>
      </c>
      <c r="Q108" s="141">
        <v>0</v>
      </c>
      <c r="R108" s="141">
        <f>Q108*H108</f>
        <v>0</v>
      </c>
      <c r="S108" s="141">
        <v>0</v>
      </c>
      <c r="T108" s="142">
        <f>S108*H108</f>
        <v>0</v>
      </c>
      <c r="AR108" s="143" t="s">
        <v>447</v>
      </c>
      <c r="AT108" s="143" t="s">
        <v>180</v>
      </c>
      <c r="AU108" s="143" t="s">
        <v>87</v>
      </c>
      <c r="AY108" s="16" t="s">
        <v>177</v>
      </c>
      <c r="BE108" s="144">
        <f>IF(N108="základní",J108,0)</f>
        <v>0</v>
      </c>
      <c r="BF108" s="144">
        <f>IF(N108="snížená",J108,0)</f>
        <v>0</v>
      </c>
      <c r="BG108" s="144">
        <f>IF(N108="zákl. přenesená",J108,0)</f>
        <v>0</v>
      </c>
      <c r="BH108" s="144">
        <f>IF(N108="sníž. přenesená",J108,0)</f>
        <v>0</v>
      </c>
      <c r="BI108" s="144">
        <f>IF(N108="nulová",J108,0)</f>
        <v>0</v>
      </c>
      <c r="BJ108" s="16" t="s">
        <v>183</v>
      </c>
      <c r="BK108" s="144">
        <f>ROUND(I108*H108,2)</f>
        <v>0</v>
      </c>
      <c r="BL108" s="16" t="s">
        <v>447</v>
      </c>
      <c r="BM108" s="143" t="s">
        <v>611</v>
      </c>
    </row>
    <row r="109" spans="2:65" s="1" customFormat="1" ht="48.75">
      <c r="B109" s="32"/>
      <c r="D109" s="145" t="s">
        <v>185</v>
      </c>
      <c r="F109" s="146" t="s">
        <v>612</v>
      </c>
      <c r="I109" s="147"/>
      <c r="L109" s="32"/>
      <c r="M109" s="148"/>
      <c r="T109" s="53"/>
      <c r="AT109" s="16" t="s">
        <v>185</v>
      </c>
      <c r="AU109" s="16" t="s">
        <v>87</v>
      </c>
    </row>
    <row r="110" spans="2:65" s="1" customFormat="1" ht="48.75">
      <c r="B110" s="32"/>
      <c r="D110" s="145" t="s">
        <v>187</v>
      </c>
      <c r="F110" s="149" t="s">
        <v>613</v>
      </c>
      <c r="I110" s="147"/>
      <c r="L110" s="32"/>
      <c r="M110" s="148"/>
      <c r="T110" s="53"/>
      <c r="AT110" s="16" t="s">
        <v>187</v>
      </c>
      <c r="AU110" s="16" t="s">
        <v>87</v>
      </c>
    </row>
    <row r="111" spans="2:65" s="1" customFormat="1" ht="37.9" customHeight="1">
      <c r="B111" s="32"/>
      <c r="C111" s="132" t="s">
        <v>240</v>
      </c>
      <c r="D111" s="132" t="s">
        <v>180</v>
      </c>
      <c r="E111" s="133" t="s">
        <v>614</v>
      </c>
      <c r="F111" s="134" t="s">
        <v>615</v>
      </c>
      <c r="G111" s="135" t="s">
        <v>132</v>
      </c>
      <c r="H111" s="136">
        <v>3.48</v>
      </c>
      <c r="I111" s="137"/>
      <c r="J111" s="138">
        <f>ROUND(I111*H111,2)</f>
        <v>0</v>
      </c>
      <c r="K111" s="134" t="s">
        <v>39</v>
      </c>
      <c r="L111" s="32"/>
      <c r="M111" s="139" t="s">
        <v>39</v>
      </c>
      <c r="N111" s="140" t="s">
        <v>53</v>
      </c>
      <c r="P111" s="141">
        <f>O111*H111</f>
        <v>0</v>
      </c>
      <c r="Q111" s="141">
        <v>0</v>
      </c>
      <c r="R111" s="141">
        <f>Q111*H111</f>
        <v>0</v>
      </c>
      <c r="S111" s="141">
        <v>0</v>
      </c>
      <c r="T111" s="142">
        <f>S111*H111</f>
        <v>0</v>
      </c>
      <c r="AR111" s="143" t="s">
        <v>447</v>
      </c>
      <c r="AT111" s="143" t="s">
        <v>180</v>
      </c>
      <c r="AU111" s="143" t="s">
        <v>87</v>
      </c>
      <c r="AY111" s="16" t="s">
        <v>177</v>
      </c>
      <c r="BE111" s="144">
        <f>IF(N111="základní",J111,0)</f>
        <v>0</v>
      </c>
      <c r="BF111" s="144">
        <f>IF(N111="snížená",J111,0)</f>
        <v>0</v>
      </c>
      <c r="BG111" s="144">
        <f>IF(N111="zákl. přenesená",J111,0)</f>
        <v>0</v>
      </c>
      <c r="BH111" s="144">
        <f>IF(N111="sníž. přenesená",J111,0)</f>
        <v>0</v>
      </c>
      <c r="BI111" s="144">
        <f>IF(N111="nulová",J111,0)</f>
        <v>0</v>
      </c>
      <c r="BJ111" s="16" t="s">
        <v>183</v>
      </c>
      <c r="BK111" s="144">
        <f>ROUND(I111*H111,2)</f>
        <v>0</v>
      </c>
      <c r="BL111" s="16" t="s">
        <v>447</v>
      </c>
      <c r="BM111" s="143" t="s">
        <v>616</v>
      </c>
    </row>
    <row r="112" spans="2:65" s="1" customFormat="1" ht="58.5">
      <c r="B112" s="32"/>
      <c r="D112" s="145" t="s">
        <v>185</v>
      </c>
      <c r="F112" s="146" t="s">
        <v>617</v>
      </c>
      <c r="I112" s="147"/>
      <c r="L112" s="32"/>
      <c r="M112" s="148"/>
      <c r="T112" s="53"/>
      <c r="AT112" s="16" t="s">
        <v>185</v>
      </c>
      <c r="AU112" s="16" t="s">
        <v>87</v>
      </c>
    </row>
    <row r="113" spans="2:65" s="1" customFormat="1" ht="48.75">
      <c r="B113" s="32"/>
      <c r="D113" s="145" t="s">
        <v>187</v>
      </c>
      <c r="F113" s="149" t="s">
        <v>618</v>
      </c>
      <c r="I113" s="147"/>
      <c r="L113" s="32"/>
      <c r="M113" s="148"/>
      <c r="T113" s="53"/>
      <c r="AT113" s="16" t="s">
        <v>187</v>
      </c>
      <c r="AU113" s="16" t="s">
        <v>87</v>
      </c>
    </row>
    <row r="114" spans="2:65" s="1" customFormat="1" ht="39">
      <c r="B114" s="32"/>
      <c r="D114" s="145" t="s">
        <v>424</v>
      </c>
      <c r="F114" s="149" t="s">
        <v>619</v>
      </c>
      <c r="I114" s="147"/>
      <c r="L114" s="32"/>
      <c r="M114" s="148"/>
      <c r="T114" s="53"/>
      <c r="AT114" s="16" t="s">
        <v>424</v>
      </c>
      <c r="AU114" s="16" t="s">
        <v>87</v>
      </c>
    </row>
    <row r="115" spans="2:65" s="13" customFormat="1">
      <c r="B115" s="156"/>
      <c r="D115" s="145" t="s">
        <v>189</v>
      </c>
      <c r="E115" s="157" t="s">
        <v>39</v>
      </c>
      <c r="F115" s="158" t="s">
        <v>573</v>
      </c>
      <c r="H115" s="159">
        <v>3.48</v>
      </c>
      <c r="I115" s="160"/>
      <c r="L115" s="156"/>
      <c r="M115" s="161"/>
      <c r="T115" s="162"/>
      <c r="AT115" s="157" t="s">
        <v>189</v>
      </c>
      <c r="AU115" s="157" t="s">
        <v>87</v>
      </c>
      <c r="AV115" s="13" t="s">
        <v>89</v>
      </c>
      <c r="AW115" s="13" t="s">
        <v>41</v>
      </c>
      <c r="AX115" s="13" t="s">
        <v>80</v>
      </c>
      <c r="AY115" s="157" t="s">
        <v>177</v>
      </c>
    </row>
    <row r="116" spans="2:65" s="14" customFormat="1">
      <c r="B116" s="163"/>
      <c r="D116" s="145" t="s">
        <v>189</v>
      </c>
      <c r="E116" s="164" t="s">
        <v>39</v>
      </c>
      <c r="F116" s="165" t="s">
        <v>192</v>
      </c>
      <c r="H116" s="166">
        <v>3.48</v>
      </c>
      <c r="I116" s="167"/>
      <c r="L116" s="163"/>
      <c r="M116" s="168"/>
      <c r="T116" s="169"/>
      <c r="AT116" s="164" t="s">
        <v>189</v>
      </c>
      <c r="AU116" s="164" t="s">
        <v>87</v>
      </c>
      <c r="AV116" s="14" t="s">
        <v>183</v>
      </c>
      <c r="AW116" s="14" t="s">
        <v>41</v>
      </c>
      <c r="AX116" s="14" t="s">
        <v>87</v>
      </c>
      <c r="AY116" s="164" t="s">
        <v>177</v>
      </c>
    </row>
    <row r="117" spans="2:65" s="1" customFormat="1" ht="24.2" customHeight="1">
      <c r="B117" s="32"/>
      <c r="C117" s="132" t="s">
        <v>149</v>
      </c>
      <c r="D117" s="132" t="s">
        <v>180</v>
      </c>
      <c r="E117" s="133" t="s">
        <v>620</v>
      </c>
      <c r="F117" s="134" t="s">
        <v>621</v>
      </c>
      <c r="G117" s="135" t="s">
        <v>582</v>
      </c>
      <c r="H117" s="191"/>
      <c r="I117" s="137"/>
      <c r="J117" s="138">
        <f>ROUND(I117*H117,2)</f>
        <v>0</v>
      </c>
      <c r="K117" s="134" t="s">
        <v>39</v>
      </c>
      <c r="L117" s="32"/>
      <c r="M117" s="139" t="s">
        <v>39</v>
      </c>
      <c r="N117" s="140" t="s">
        <v>53</v>
      </c>
      <c r="P117" s="141">
        <f>O117*H117</f>
        <v>0</v>
      </c>
      <c r="Q117" s="141">
        <v>0</v>
      </c>
      <c r="R117" s="141">
        <f>Q117*H117</f>
        <v>0</v>
      </c>
      <c r="S117" s="141">
        <v>0</v>
      </c>
      <c r="T117" s="142">
        <f>S117*H117</f>
        <v>0</v>
      </c>
      <c r="AR117" s="143" t="s">
        <v>447</v>
      </c>
      <c r="AT117" s="143" t="s">
        <v>180</v>
      </c>
      <c r="AU117" s="143" t="s">
        <v>87</v>
      </c>
      <c r="AY117" s="16" t="s">
        <v>177</v>
      </c>
      <c r="BE117" s="144">
        <f>IF(N117="základní",J117,0)</f>
        <v>0</v>
      </c>
      <c r="BF117" s="144">
        <f>IF(N117="snížená",J117,0)</f>
        <v>0</v>
      </c>
      <c r="BG117" s="144">
        <f>IF(N117="zákl. přenesená",J117,0)</f>
        <v>0</v>
      </c>
      <c r="BH117" s="144">
        <f>IF(N117="sníž. přenesená",J117,0)</f>
        <v>0</v>
      </c>
      <c r="BI117" s="144">
        <f>IF(N117="nulová",J117,0)</f>
        <v>0</v>
      </c>
      <c r="BJ117" s="16" t="s">
        <v>183</v>
      </c>
      <c r="BK117" s="144">
        <f>ROUND(I117*H117,2)</f>
        <v>0</v>
      </c>
      <c r="BL117" s="16" t="s">
        <v>447</v>
      </c>
      <c r="BM117" s="143" t="s">
        <v>622</v>
      </c>
    </row>
    <row r="118" spans="2:65" s="1" customFormat="1" ht="58.5">
      <c r="B118" s="32"/>
      <c r="D118" s="145" t="s">
        <v>185</v>
      </c>
      <c r="F118" s="146" t="s">
        <v>623</v>
      </c>
      <c r="I118" s="147"/>
      <c r="L118" s="32"/>
      <c r="M118" s="148"/>
      <c r="T118" s="53"/>
      <c r="AT118" s="16" t="s">
        <v>185</v>
      </c>
      <c r="AU118" s="16" t="s">
        <v>87</v>
      </c>
    </row>
    <row r="119" spans="2:65" s="1" customFormat="1" ht="58.5">
      <c r="B119" s="32"/>
      <c r="D119" s="145" t="s">
        <v>187</v>
      </c>
      <c r="F119" s="149" t="s">
        <v>624</v>
      </c>
      <c r="I119" s="147"/>
      <c r="L119" s="32"/>
      <c r="M119" s="148"/>
      <c r="T119" s="53"/>
      <c r="AT119" s="16" t="s">
        <v>187</v>
      </c>
      <c r="AU119" s="16" t="s">
        <v>87</v>
      </c>
    </row>
    <row r="120" spans="2:65" s="1" customFormat="1" ht="19.5">
      <c r="B120" s="32"/>
      <c r="D120" s="145" t="s">
        <v>424</v>
      </c>
      <c r="F120" s="149" t="s">
        <v>625</v>
      </c>
      <c r="I120" s="147"/>
      <c r="L120" s="32"/>
      <c r="M120" s="148"/>
      <c r="T120" s="53"/>
      <c r="AT120" s="16" t="s">
        <v>424</v>
      </c>
      <c r="AU120" s="16" t="s">
        <v>87</v>
      </c>
    </row>
    <row r="121" spans="2:65" s="1" customFormat="1" ht="21.75" customHeight="1">
      <c r="B121" s="32"/>
      <c r="C121" s="132" t="s">
        <v>252</v>
      </c>
      <c r="D121" s="132" t="s">
        <v>180</v>
      </c>
      <c r="E121" s="133" t="s">
        <v>626</v>
      </c>
      <c r="F121" s="134" t="s">
        <v>627</v>
      </c>
      <c r="G121" s="135" t="s">
        <v>582</v>
      </c>
      <c r="H121" s="191"/>
      <c r="I121" s="137"/>
      <c r="J121" s="138">
        <f>ROUND(I121*H121,2)</f>
        <v>0</v>
      </c>
      <c r="K121" s="134" t="s">
        <v>39</v>
      </c>
      <c r="L121" s="32"/>
      <c r="M121" s="139" t="s">
        <v>39</v>
      </c>
      <c r="N121" s="140" t="s">
        <v>53</v>
      </c>
      <c r="P121" s="141">
        <f>O121*H121</f>
        <v>0</v>
      </c>
      <c r="Q121" s="141">
        <v>0</v>
      </c>
      <c r="R121" s="141">
        <f>Q121*H121</f>
        <v>0</v>
      </c>
      <c r="S121" s="141">
        <v>0</v>
      </c>
      <c r="T121" s="142">
        <f>S121*H121</f>
        <v>0</v>
      </c>
      <c r="AR121" s="143" t="s">
        <v>183</v>
      </c>
      <c r="AT121" s="143" t="s">
        <v>180</v>
      </c>
      <c r="AU121" s="143" t="s">
        <v>87</v>
      </c>
      <c r="AY121" s="16" t="s">
        <v>177</v>
      </c>
      <c r="BE121" s="144">
        <f>IF(N121="základní",J121,0)</f>
        <v>0</v>
      </c>
      <c r="BF121" s="144">
        <f>IF(N121="snížená",J121,0)</f>
        <v>0</v>
      </c>
      <c r="BG121" s="144">
        <f>IF(N121="zákl. přenesená",J121,0)</f>
        <v>0</v>
      </c>
      <c r="BH121" s="144">
        <f>IF(N121="sníž. přenesená",J121,0)</f>
        <v>0</v>
      </c>
      <c r="BI121" s="144">
        <f>IF(N121="nulová",J121,0)</f>
        <v>0</v>
      </c>
      <c r="BJ121" s="16" t="s">
        <v>183</v>
      </c>
      <c r="BK121" s="144">
        <f>ROUND(I121*H121,2)</f>
        <v>0</v>
      </c>
      <c r="BL121" s="16" t="s">
        <v>183</v>
      </c>
      <c r="BM121" s="143" t="s">
        <v>628</v>
      </c>
    </row>
    <row r="122" spans="2:65" s="1" customFormat="1">
      <c r="B122" s="32"/>
      <c r="D122" s="145" t="s">
        <v>185</v>
      </c>
      <c r="F122" s="146" t="s">
        <v>627</v>
      </c>
      <c r="I122" s="147"/>
      <c r="L122" s="32"/>
      <c r="M122" s="148"/>
      <c r="T122" s="53"/>
      <c r="AT122" s="16" t="s">
        <v>185</v>
      </c>
      <c r="AU122" s="16" t="s">
        <v>87</v>
      </c>
    </row>
    <row r="123" spans="2:65" s="1" customFormat="1" ht="66.75" customHeight="1">
      <c r="B123" s="32"/>
      <c r="C123" s="132" t="s">
        <v>258</v>
      </c>
      <c r="D123" s="132" t="s">
        <v>180</v>
      </c>
      <c r="E123" s="133" t="s">
        <v>629</v>
      </c>
      <c r="F123" s="134" t="s">
        <v>630</v>
      </c>
      <c r="G123" s="135" t="s">
        <v>582</v>
      </c>
      <c r="H123" s="191"/>
      <c r="I123" s="137"/>
      <c r="J123" s="138">
        <f>ROUND(I123*H123,2)</f>
        <v>0</v>
      </c>
      <c r="K123" s="134" t="s">
        <v>583</v>
      </c>
      <c r="L123" s="32"/>
      <c r="M123" s="139" t="s">
        <v>39</v>
      </c>
      <c r="N123" s="140" t="s">
        <v>53</v>
      </c>
      <c r="P123" s="141">
        <f>O123*H123</f>
        <v>0</v>
      </c>
      <c r="Q123" s="141">
        <v>0</v>
      </c>
      <c r="R123" s="141">
        <f>Q123*H123</f>
        <v>0</v>
      </c>
      <c r="S123" s="141">
        <v>0</v>
      </c>
      <c r="T123" s="142">
        <f>S123*H123</f>
        <v>0</v>
      </c>
      <c r="AR123" s="143" t="s">
        <v>447</v>
      </c>
      <c r="AT123" s="143" t="s">
        <v>180</v>
      </c>
      <c r="AU123" s="143" t="s">
        <v>87</v>
      </c>
      <c r="AY123" s="16" t="s">
        <v>177</v>
      </c>
      <c r="BE123" s="144">
        <f>IF(N123="základní",J123,0)</f>
        <v>0</v>
      </c>
      <c r="BF123" s="144">
        <f>IF(N123="snížená",J123,0)</f>
        <v>0</v>
      </c>
      <c r="BG123" s="144">
        <f>IF(N123="zákl. přenesená",J123,0)</f>
        <v>0</v>
      </c>
      <c r="BH123" s="144">
        <f>IF(N123="sníž. přenesená",J123,0)</f>
        <v>0</v>
      </c>
      <c r="BI123" s="144">
        <f>IF(N123="nulová",J123,0)</f>
        <v>0</v>
      </c>
      <c r="BJ123" s="16" t="s">
        <v>183</v>
      </c>
      <c r="BK123" s="144">
        <f>ROUND(I123*H123,2)</f>
        <v>0</v>
      </c>
      <c r="BL123" s="16" t="s">
        <v>447</v>
      </c>
      <c r="BM123" s="143" t="s">
        <v>631</v>
      </c>
    </row>
    <row r="124" spans="2:65" s="1" customFormat="1" ht="39">
      <c r="B124" s="32"/>
      <c r="D124" s="145" t="s">
        <v>185</v>
      </c>
      <c r="F124" s="146" t="s">
        <v>630</v>
      </c>
      <c r="I124" s="147"/>
      <c r="L124" s="32"/>
      <c r="M124" s="148"/>
      <c r="T124" s="53"/>
      <c r="AT124" s="16" t="s">
        <v>185</v>
      </c>
      <c r="AU124" s="16" t="s">
        <v>87</v>
      </c>
    </row>
    <row r="125" spans="2:65" s="1" customFormat="1" ht="24.2" customHeight="1">
      <c r="B125" s="32"/>
      <c r="C125" s="132" t="s">
        <v>141</v>
      </c>
      <c r="D125" s="132" t="s">
        <v>180</v>
      </c>
      <c r="E125" s="133" t="s">
        <v>632</v>
      </c>
      <c r="F125" s="134" t="s">
        <v>633</v>
      </c>
      <c r="G125" s="135" t="s">
        <v>634</v>
      </c>
      <c r="H125" s="136">
        <v>1</v>
      </c>
      <c r="I125" s="137"/>
      <c r="J125" s="138">
        <f>ROUND(I125*H125,2)</f>
        <v>0</v>
      </c>
      <c r="K125" s="134" t="s">
        <v>39</v>
      </c>
      <c r="L125" s="32"/>
      <c r="M125" s="139" t="s">
        <v>39</v>
      </c>
      <c r="N125" s="140" t="s">
        <v>53</v>
      </c>
      <c r="P125" s="141">
        <f>O125*H125</f>
        <v>0</v>
      </c>
      <c r="Q125" s="141">
        <v>0</v>
      </c>
      <c r="R125" s="141">
        <f>Q125*H125</f>
        <v>0</v>
      </c>
      <c r="S125" s="141">
        <v>0</v>
      </c>
      <c r="T125" s="142">
        <f>S125*H125</f>
        <v>0</v>
      </c>
      <c r="AR125" s="143" t="s">
        <v>447</v>
      </c>
      <c r="AT125" s="143" t="s">
        <v>180</v>
      </c>
      <c r="AU125" s="143" t="s">
        <v>87</v>
      </c>
      <c r="AY125" s="16" t="s">
        <v>177</v>
      </c>
      <c r="BE125" s="144">
        <f>IF(N125="základní",J125,0)</f>
        <v>0</v>
      </c>
      <c r="BF125" s="144">
        <f>IF(N125="snížená",J125,0)</f>
        <v>0</v>
      </c>
      <c r="BG125" s="144">
        <f>IF(N125="zákl. přenesená",J125,0)</f>
        <v>0</v>
      </c>
      <c r="BH125" s="144">
        <f>IF(N125="sníž. přenesená",J125,0)</f>
        <v>0</v>
      </c>
      <c r="BI125" s="144">
        <f>IF(N125="nulová",J125,0)</f>
        <v>0</v>
      </c>
      <c r="BJ125" s="16" t="s">
        <v>183</v>
      </c>
      <c r="BK125" s="144">
        <f>ROUND(I125*H125,2)</f>
        <v>0</v>
      </c>
      <c r="BL125" s="16" t="s">
        <v>447</v>
      </c>
      <c r="BM125" s="143" t="s">
        <v>635</v>
      </c>
    </row>
    <row r="126" spans="2:65" s="1" customFormat="1">
      <c r="B126" s="32"/>
      <c r="D126" s="145" t="s">
        <v>185</v>
      </c>
      <c r="F126" s="146" t="s">
        <v>633</v>
      </c>
      <c r="I126" s="147"/>
      <c r="L126" s="32"/>
      <c r="M126" s="148"/>
      <c r="T126" s="53"/>
      <c r="AT126" s="16" t="s">
        <v>185</v>
      </c>
      <c r="AU126" s="16" t="s">
        <v>87</v>
      </c>
    </row>
    <row r="127" spans="2:65" s="1" customFormat="1" ht="19.5">
      <c r="B127" s="32"/>
      <c r="D127" s="145" t="s">
        <v>424</v>
      </c>
      <c r="F127" s="149" t="s">
        <v>636</v>
      </c>
      <c r="I127" s="147"/>
      <c r="L127" s="32"/>
      <c r="M127" s="148"/>
      <c r="T127" s="53"/>
      <c r="AT127" s="16" t="s">
        <v>424</v>
      </c>
      <c r="AU127" s="16" t="s">
        <v>87</v>
      </c>
    </row>
    <row r="128" spans="2:65" s="1" customFormat="1" ht="44.25" customHeight="1">
      <c r="B128" s="32"/>
      <c r="C128" s="132" t="s">
        <v>270</v>
      </c>
      <c r="D128" s="132" t="s">
        <v>180</v>
      </c>
      <c r="E128" s="133" t="s">
        <v>637</v>
      </c>
      <c r="F128" s="134" t="s">
        <v>638</v>
      </c>
      <c r="G128" s="135" t="s">
        <v>582</v>
      </c>
      <c r="H128" s="191"/>
      <c r="I128" s="137"/>
      <c r="J128" s="138">
        <f>ROUND(I128*H128,2)</f>
        <v>0</v>
      </c>
      <c r="K128" s="134" t="s">
        <v>39</v>
      </c>
      <c r="L128" s="32"/>
      <c r="M128" s="139" t="s">
        <v>39</v>
      </c>
      <c r="N128" s="140" t="s">
        <v>53</v>
      </c>
      <c r="P128" s="141">
        <f>O128*H128</f>
        <v>0</v>
      </c>
      <c r="Q128" s="141">
        <v>0</v>
      </c>
      <c r="R128" s="141">
        <f>Q128*H128</f>
        <v>0</v>
      </c>
      <c r="S128" s="141">
        <v>0</v>
      </c>
      <c r="T128" s="142">
        <f>S128*H128</f>
        <v>0</v>
      </c>
      <c r="AR128" s="143" t="s">
        <v>183</v>
      </c>
      <c r="AT128" s="143" t="s">
        <v>180</v>
      </c>
      <c r="AU128" s="143" t="s">
        <v>87</v>
      </c>
      <c r="AY128" s="16" t="s">
        <v>177</v>
      </c>
      <c r="BE128" s="144">
        <f>IF(N128="základní",J128,0)</f>
        <v>0</v>
      </c>
      <c r="BF128" s="144">
        <f>IF(N128="snížená",J128,0)</f>
        <v>0</v>
      </c>
      <c r="BG128" s="144">
        <f>IF(N128="zákl. přenesená",J128,0)</f>
        <v>0</v>
      </c>
      <c r="BH128" s="144">
        <f>IF(N128="sníž. přenesená",J128,0)</f>
        <v>0</v>
      </c>
      <c r="BI128" s="144">
        <f>IF(N128="nulová",J128,0)</f>
        <v>0</v>
      </c>
      <c r="BJ128" s="16" t="s">
        <v>183</v>
      </c>
      <c r="BK128" s="144">
        <f>ROUND(I128*H128,2)</f>
        <v>0</v>
      </c>
      <c r="BL128" s="16" t="s">
        <v>183</v>
      </c>
      <c r="BM128" s="143" t="s">
        <v>639</v>
      </c>
    </row>
    <row r="129" spans="2:47" s="1" customFormat="1" ht="29.25">
      <c r="B129" s="32"/>
      <c r="D129" s="145" t="s">
        <v>185</v>
      </c>
      <c r="F129" s="146" t="s">
        <v>638</v>
      </c>
      <c r="I129" s="147"/>
      <c r="L129" s="32"/>
      <c r="M129" s="188"/>
      <c r="N129" s="189"/>
      <c r="O129" s="189"/>
      <c r="P129" s="189"/>
      <c r="Q129" s="189"/>
      <c r="R129" s="189"/>
      <c r="S129" s="189"/>
      <c r="T129" s="190"/>
      <c r="AT129" s="16" t="s">
        <v>185</v>
      </c>
      <c r="AU129" s="16" t="s">
        <v>87</v>
      </c>
    </row>
    <row r="130" spans="2:47" s="1" customFormat="1" ht="6.95" customHeight="1">
      <c r="B130" s="42"/>
      <c r="C130" s="43"/>
      <c r="D130" s="43"/>
      <c r="E130" s="43"/>
      <c r="F130" s="43"/>
      <c r="G130" s="43"/>
      <c r="H130" s="43"/>
      <c r="I130" s="43"/>
      <c r="J130" s="43"/>
      <c r="K130" s="43"/>
      <c r="L130" s="32"/>
    </row>
  </sheetData>
  <sheetProtection algorithmName="SHA-512" hashValue="TMveK4hJ21zV/MZnQtAcbHs33+AFGrxCAr7H4j+5zeDsw+1psZK209X2Udg/3MruVCv5xnpiQqAbkf7yRM95Zw==" saltValue="IcGpbpP7q+Ar65qEBCq4Zl9DRljissYL4DJV9toN+x36qWfZf2m1amnlpeNpTYbaMUhQ1vSgDq9kuAV6iQS3fg==" spinCount="100000" sheet="1" objects="1" scenarios="1" formatColumns="0" formatRows="0" autoFilter="0"/>
  <autoFilter ref="C85:K129" xr:uid="{00000000-0009-0000-0000-000004000000}"/>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9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0"/>
      <c r="M2" s="200"/>
      <c r="N2" s="200"/>
      <c r="O2" s="200"/>
      <c r="P2" s="200"/>
      <c r="Q2" s="200"/>
      <c r="R2" s="200"/>
      <c r="S2" s="200"/>
      <c r="T2" s="200"/>
      <c r="U2" s="200"/>
      <c r="V2" s="200"/>
      <c r="AT2" s="16" t="s">
        <v>113</v>
      </c>
    </row>
    <row r="3" spans="2:46" ht="6.95" customHeight="1">
      <c r="B3" s="17"/>
      <c r="C3" s="18"/>
      <c r="D3" s="18"/>
      <c r="E3" s="18"/>
      <c r="F3" s="18"/>
      <c r="G3" s="18"/>
      <c r="H3" s="18"/>
      <c r="I3" s="18"/>
      <c r="J3" s="18"/>
      <c r="K3" s="18"/>
      <c r="L3" s="19"/>
      <c r="AT3" s="16" t="s">
        <v>89</v>
      </c>
    </row>
    <row r="4" spans="2:46" ht="24.95" customHeight="1">
      <c r="B4" s="19"/>
      <c r="D4" s="20" t="s">
        <v>122</v>
      </c>
      <c r="L4" s="19"/>
      <c r="M4" s="91" t="s">
        <v>10</v>
      </c>
      <c r="AT4" s="16" t="s">
        <v>41</v>
      </c>
    </row>
    <row r="5" spans="2:46" ht="6.95" customHeight="1">
      <c r="B5" s="19"/>
      <c r="L5" s="19"/>
    </row>
    <row r="6" spans="2:46" ht="12" customHeight="1">
      <c r="B6" s="19"/>
      <c r="D6" s="26" t="s">
        <v>16</v>
      </c>
      <c r="L6" s="19"/>
    </row>
    <row r="7" spans="2:46" ht="26.25" customHeight="1">
      <c r="B7" s="19"/>
      <c r="E7" s="242" t="str">
        <f>'Rekapitulace zakázky'!K6</f>
        <v>Oprava trati v úseku Ohníč - Úpořiny - změna č.1 po prohlídce staveniště</v>
      </c>
      <c r="F7" s="243"/>
      <c r="G7" s="243"/>
      <c r="H7" s="243"/>
      <c r="L7" s="19"/>
    </row>
    <row r="8" spans="2:46" ht="12" customHeight="1">
      <c r="B8" s="19"/>
      <c r="D8" s="26" t="s">
        <v>137</v>
      </c>
      <c r="L8" s="19"/>
    </row>
    <row r="9" spans="2:46" s="1" customFormat="1" ht="16.5" customHeight="1">
      <c r="B9" s="32"/>
      <c r="E9" s="242" t="s">
        <v>640</v>
      </c>
      <c r="F9" s="241"/>
      <c r="G9" s="241"/>
      <c r="H9" s="241"/>
      <c r="L9" s="32"/>
    </row>
    <row r="10" spans="2:46" s="1" customFormat="1" ht="12" customHeight="1">
      <c r="B10" s="32"/>
      <c r="D10" s="26" t="s">
        <v>146</v>
      </c>
      <c r="L10" s="32"/>
    </row>
    <row r="11" spans="2:46" s="1" customFormat="1" ht="30" customHeight="1">
      <c r="B11" s="32"/>
      <c r="E11" s="232" t="s">
        <v>641</v>
      </c>
      <c r="F11" s="241"/>
      <c r="G11" s="241"/>
      <c r="H11" s="241"/>
      <c r="L11" s="32"/>
    </row>
    <row r="12" spans="2:46" s="1" customFormat="1">
      <c r="B12" s="32"/>
      <c r="L12" s="32"/>
    </row>
    <row r="13" spans="2:46" s="1" customFormat="1" ht="12" customHeight="1">
      <c r="B13" s="32"/>
      <c r="D13" s="26" t="s">
        <v>18</v>
      </c>
      <c r="F13" s="24" t="s">
        <v>39</v>
      </c>
      <c r="I13" s="26" t="s">
        <v>20</v>
      </c>
      <c r="J13" s="24" t="s">
        <v>39</v>
      </c>
      <c r="L13" s="32"/>
    </row>
    <row r="14" spans="2:46" s="1" customFormat="1" ht="12" customHeight="1">
      <c r="B14" s="32"/>
      <c r="D14" s="26" t="s">
        <v>22</v>
      </c>
      <c r="F14" s="24" t="s">
        <v>23</v>
      </c>
      <c r="I14" s="26" t="s">
        <v>24</v>
      </c>
      <c r="J14" s="50" t="str">
        <f>'Rekapitulace zakázky'!AN8</f>
        <v>3. 2. 2023</v>
      </c>
      <c r="L14" s="32"/>
    </row>
    <row r="15" spans="2:46" s="1" customFormat="1" ht="10.9" customHeight="1">
      <c r="B15" s="32"/>
      <c r="L15" s="32"/>
    </row>
    <row r="16" spans="2:46" s="1" customFormat="1" ht="12" customHeight="1">
      <c r="B16" s="32"/>
      <c r="D16" s="26" t="s">
        <v>30</v>
      </c>
      <c r="I16" s="26" t="s">
        <v>31</v>
      </c>
      <c r="J16" s="24" t="s">
        <v>32</v>
      </c>
      <c r="L16" s="32"/>
    </row>
    <row r="17" spans="2:12" s="1" customFormat="1" ht="18" customHeight="1">
      <c r="B17" s="32"/>
      <c r="E17" s="24" t="s">
        <v>33</v>
      </c>
      <c r="I17" s="26" t="s">
        <v>34</v>
      </c>
      <c r="J17" s="24" t="s">
        <v>35</v>
      </c>
      <c r="L17" s="32"/>
    </row>
    <row r="18" spans="2:12" s="1" customFormat="1" ht="6.95" customHeight="1">
      <c r="B18" s="32"/>
      <c r="L18" s="32"/>
    </row>
    <row r="19" spans="2:12" s="1" customFormat="1" ht="12" customHeight="1">
      <c r="B19" s="32"/>
      <c r="D19" s="26" t="s">
        <v>36</v>
      </c>
      <c r="I19" s="26" t="s">
        <v>31</v>
      </c>
      <c r="J19" s="27" t="str">
        <f>'Rekapitulace zakázky'!AN13</f>
        <v>Vyplň údaj</v>
      </c>
      <c r="L19" s="32"/>
    </row>
    <row r="20" spans="2:12" s="1" customFormat="1" ht="18" customHeight="1">
      <c r="B20" s="32"/>
      <c r="E20" s="244" t="str">
        <f>'Rekapitulace zakázky'!E14</f>
        <v>Vyplň údaj</v>
      </c>
      <c r="F20" s="211"/>
      <c r="G20" s="211"/>
      <c r="H20" s="211"/>
      <c r="I20" s="26" t="s">
        <v>34</v>
      </c>
      <c r="J20" s="27" t="str">
        <f>'Rekapitulace zakázky'!AN14</f>
        <v>Vyplň údaj</v>
      </c>
      <c r="L20" s="32"/>
    </row>
    <row r="21" spans="2:12" s="1" customFormat="1" ht="6.95" customHeight="1">
      <c r="B21" s="32"/>
      <c r="L21" s="32"/>
    </row>
    <row r="22" spans="2:12" s="1" customFormat="1" ht="12" customHeight="1">
      <c r="B22" s="32"/>
      <c r="D22" s="26" t="s">
        <v>38</v>
      </c>
      <c r="I22" s="26" t="s">
        <v>31</v>
      </c>
      <c r="J22" s="24" t="str">
        <f>IF('Rekapitulace zakázky'!AN16="","",'Rekapitulace zakázky'!AN16)</f>
        <v/>
      </c>
      <c r="L22" s="32"/>
    </row>
    <row r="23" spans="2:12" s="1" customFormat="1" ht="18" customHeight="1">
      <c r="B23" s="32"/>
      <c r="E23" s="24" t="str">
        <f>IF('Rekapitulace zakázky'!E17="","",'Rekapitulace zakázky'!E17)</f>
        <v xml:space="preserve"> </v>
      </c>
      <c r="I23" s="26" t="s">
        <v>34</v>
      </c>
      <c r="J23" s="24" t="str">
        <f>IF('Rekapitulace zakázky'!AN17="","",'Rekapitulace zakázky'!AN17)</f>
        <v/>
      </c>
      <c r="L23" s="32"/>
    </row>
    <row r="24" spans="2:12" s="1" customFormat="1" ht="6.95" customHeight="1">
      <c r="B24" s="32"/>
      <c r="L24" s="32"/>
    </row>
    <row r="25" spans="2:12" s="1" customFormat="1" ht="12" customHeight="1">
      <c r="B25" s="32"/>
      <c r="D25" s="26" t="s">
        <v>42</v>
      </c>
      <c r="I25" s="26" t="s">
        <v>31</v>
      </c>
      <c r="J25" s="24" t="s">
        <v>39</v>
      </c>
      <c r="L25" s="32"/>
    </row>
    <row r="26" spans="2:12" s="1" customFormat="1" ht="18" customHeight="1">
      <c r="B26" s="32"/>
      <c r="E26" s="24" t="s">
        <v>43</v>
      </c>
      <c r="I26" s="26" t="s">
        <v>34</v>
      </c>
      <c r="J26" s="24" t="s">
        <v>39</v>
      </c>
      <c r="L26" s="32"/>
    </row>
    <row r="27" spans="2:12" s="1" customFormat="1" ht="6.95" customHeight="1">
      <c r="B27" s="32"/>
      <c r="L27" s="32"/>
    </row>
    <row r="28" spans="2:12" s="1" customFormat="1" ht="12" customHeight="1">
      <c r="B28" s="32"/>
      <c r="D28" s="26" t="s">
        <v>44</v>
      </c>
      <c r="L28" s="32"/>
    </row>
    <row r="29" spans="2:12" s="7" customFormat="1" ht="71.25" customHeight="1">
      <c r="B29" s="92"/>
      <c r="E29" s="215" t="s">
        <v>154</v>
      </c>
      <c r="F29" s="215"/>
      <c r="G29" s="215"/>
      <c r="H29" s="215"/>
      <c r="L29" s="92"/>
    </row>
    <row r="30" spans="2:12" s="1" customFormat="1" ht="6.95" customHeight="1">
      <c r="B30" s="32"/>
      <c r="L30" s="32"/>
    </row>
    <row r="31" spans="2:12" s="1" customFormat="1" ht="6.95" customHeight="1">
      <c r="B31" s="32"/>
      <c r="D31" s="51"/>
      <c r="E31" s="51"/>
      <c r="F31" s="51"/>
      <c r="G31" s="51"/>
      <c r="H31" s="51"/>
      <c r="I31" s="51"/>
      <c r="J31" s="51"/>
      <c r="K31" s="51"/>
      <c r="L31" s="32"/>
    </row>
    <row r="32" spans="2:12" s="1" customFormat="1" ht="25.35" customHeight="1">
      <c r="B32" s="32"/>
      <c r="D32" s="93" t="s">
        <v>46</v>
      </c>
      <c r="J32" s="63">
        <f>ROUND(J87, 2)</f>
        <v>0</v>
      </c>
      <c r="L32" s="32"/>
    </row>
    <row r="33" spans="2:12" s="1" customFormat="1" ht="6.95" customHeight="1">
      <c r="B33" s="32"/>
      <c r="D33" s="51"/>
      <c r="E33" s="51"/>
      <c r="F33" s="51"/>
      <c r="G33" s="51"/>
      <c r="H33" s="51"/>
      <c r="I33" s="51"/>
      <c r="J33" s="51"/>
      <c r="K33" s="51"/>
      <c r="L33" s="32"/>
    </row>
    <row r="34" spans="2:12" s="1" customFormat="1" ht="14.45" customHeight="1">
      <c r="B34" s="32"/>
      <c r="F34" s="35" t="s">
        <v>48</v>
      </c>
      <c r="I34" s="35" t="s">
        <v>47</v>
      </c>
      <c r="J34" s="35" t="s">
        <v>49</v>
      </c>
      <c r="L34" s="32"/>
    </row>
    <row r="35" spans="2:12" s="1" customFormat="1" ht="14.45" hidden="1" customHeight="1">
      <c r="B35" s="32"/>
      <c r="D35" s="37" t="s">
        <v>50</v>
      </c>
      <c r="E35" s="26" t="s">
        <v>51</v>
      </c>
      <c r="F35" s="83">
        <f>ROUND((SUM(BE87:BE94)),  2)</f>
        <v>0</v>
      </c>
      <c r="I35" s="94">
        <v>0.21</v>
      </c>
      <c r="J35" s="83">
        <f>ROUND(((SUM(BE87:BE94))*I35),  2)</f>
        <v>0</v>
      </c>
      <c r="L35" s="32"/>
    </row>
    <row r="36" spans="2:12" s="1" customFormat="1" ht="14.45" hidden="1" customHeight="1">
      <c r="B36" s="32"/>
      <c r="E36" s="26" t="s">
        <v>52</v>
      </c>
      <c r="F36" s="83">
        <f>ROUND((SUM(BF87:BF94)),  2)</f>
        <v>0</v>
      </c>
      <c r="I36" s="94">
        <v>0.15</v>
      </c>
      <c r="J36" s="83">
        <f>ROUND(((SUM(BF87:BF94))*I36),  2)</f>
        <v>0</v>
      </c>
      <c r="L36" s="32"/>
    </row>
    <row r="37" spans="2:12" s="1" customFormat="1" ht="14.45" customHeight="1">
      <c r="B37" s="32"/>
      <c r="D37" s="26" t="s">
        <v>50</v>
      </c>
      <c r="E37" s="26" t="s">
        <v>53</v>
      </c>
      <c r="F37" s="83">
        <f>ROUND((SUM(BG87:BG94)),  2)</f>
        <v>0</v>
      </c>
      <c r="I37" s="94">
        <v>0.21</v>
      </c>
      <c r="J37" s="83">
        <f>0</f>
        <v>0</v>
      </c>
      <c r="L37" s="32"/>
    </row>
    <row r="38" spans="2:12" s="1" customFormat="1" ht="14.45" customHeight="1">
      <c r="B38" s="32"/>
      <c r="E38" s="26" t="s">
        <v>54</v>
      </c>
      <c r="F38" s="83">
        <f>ROUND((SUM(BH87:BH94)),  2)</f>
        <v>0</v>
      </c>
      <c r="I38" s="94">
        <v>0.15</v>
      </c>
      <c r="J38" s="83">
        <f>0</f>
        <v>0</v>
      </c>
      <c r="L38" s="32"/>
    </row>
    <row r="39" spans="2:12" s="1" customFormat="1" ht="14.45" hidden="1" customHeight="1">
      <c r="B39" s="32"/>
      <c r="E39" s="26" t="s">
        <v>55</v>
      </c>
      <c r="F39" s="83">
        <f>ROUND((SUM(BI87:BI94)),  2)</f>
        <v>0</v>
      </c>
      <c r="I39" s="94">
        <v>0</v>
      </c>
      <c r="J39" s="83">
        <f>0</f>
        <v>0</v>
      </c>
      <c r="L39" s="32"/>
    </row>
    <row r="40" spans="2:12" s="1" customFormat="1" ht="6.95" customHeight="1">
      <c r="B40" s="32"/>
      <c r="L40" s="32"/>
    </row>
    <row r="41" spans="2:12" s="1" customFormat="1" ht="25.35" customHeight="1">
      <c r="B41" s="32"/>
      <c r="C41" s="95"/>
      <c r="D41" s="96" t="s">
        <v>56</v>
      </c>
      <c r="E41" s="54"/>
      <c r="F41" s="54"/>
      <c r="G41" s="97" t="s">
        <v>57</v>
      </c>
      <c r="H41" s="98" t="s">
        <v>58</v>
      </c>
      <c r="I41" s="54"/>
      <c r="J41" s="99">
        <f>SUM(J32:J39)</f>
        <v>0</v>
      </c>
      <c r="K41" s="100"/>
      <c r="L41" s="32"/>
    </row>
    <row r="42" spans="2:12" s="1" customFormat="1" ht="14.45" customHeight="1">
      <c r="B42" s="42"/>
      <c r="C42" s="43"/>
      <c r="D42" s="43"/>
      <c r="E42" s="43"/>
      <c r="F42" s="43"/>
      <c r="G42" s="43"/>
      <c r="H42" s="43"/>
      <c r="I42" s="43"/>
      <c r="J42" s="43"/>
      <c r="K42" s="43"/>
      <c r="L42" s="32"/>
    </row>
    <row r="46" spans="2:12" s="1" customFormat="1" ht="6.95" hidden="1" customHeight="1">
      <c r="B46" s="44"/>
      <c r="C46" s="45"/>
      <c r="D46" s="45"/>
      <c r="E46" s="45"/>
      <c r="F46" s="45"/>
      <c r="G46" s="45"/>
      <c r="H46" s="45"/>
      <c r="I46" s="45"/>
      <c r="J46" s="45"/>
      <c r="K46" s="45"/>
      <c r="L46" s="32"/>
    </row>
    <row r="47" spans="2:12" s="1" customFormat="1" ht="24.95" hidden="1" customHeight="1">
      <c r="B47" s="32"/>
      <c r="C47" s="20" t="s">
        <v>155</v>
      </c>
      <c r="L47" s="32"/>
    </row>
    <row r="48" spans="2:12" s="1" customFormat="1" ht="6.95" hidden="1" customHeight="1">
      <c r="B48" s="32"/>
      <c r="L48" s="32"/>
    </row>
    <row r="49" spans="2:47" s="1" customFormat="1" ht="12" hidden="1" customHeight="1">
      <c r="B49" s="32"/>
      <c r="C49" s="26" t="s">
        <v>16</v>
      </c>
      <c r="L49" s="32"/>
    </row>
    <row r="50" spans="2:47" s="1" customFormat="1" ht="26.25" hidden="1" customHeight="1">
      <c r="B50" s="32"/>
      <c r="E50" s="242" t="str">
        <f>E7</f>
        <v>Oprava trati v úseku Ohníč - Úpořiny - změna č.1 po prohlídce staveniště</v>
      </c>
      <c r="F50" s="243"/>
      <c r="G50" s="243"/>
      <c r="H50" s="243"/>
      <c r="L50" s="32"/>
    </row>
    <row r="51" spans="2:47" ht="12" hidden="1" customHeight="1">
      <c r="B51" s="19"/>
      <c r="C51" s="26" t="s">
        <v>137</v>
      </c>
      <c r="L51" s="19"/>
    </row>
    <row r="52" spans="2:47" s="1" customFormat="1" ht="16.5" hidden="1" customHeight="1">
      <c r="B52" s="32"/>
      <c r="E52" s="242" t="s">
        <v>640</v>
      </c>
      <c r="F52" s="241"/>
      <c r="G52" s="241"/>
      <c r="H52" s="241"/>
      <c r="L52" s="32"/>
    </row>
    <row r="53" spans="2:47" s="1" customFormat="1" ht="12" hidden="1" customHeight="1">
      <c r="B53" s="32"/>
      <c r="C53" s="26" t="s">
        <v>146</v>
      </c>
      <c r="L53" s="32"/>
    </row>
    <row r="54" spans="2:47" s="1" customFormat="1" ht="30" hidden="1" customHeight="1">
      <c r="B54" s="32"/>
      <c r="E54" s="232" t="str">
        <f>E11</f>
        <v>Č91-zm_1 - NEOCEŇOVAT! Materiál dodá zadavatel ze svých zásob</v>
      </c>
      <c r="F54" s="241"/>
      <c r="G54" s="241"/>
      <c r="H54" s="241"/>
      <c r="L54" s="32"/>
    </row>
    <row r="55" spans="2:47" s="1" customFormat="1" ht="6.95" hidden="1" customHeight="1">
      <c r="B55" s="32"/>
      <c r="L55" s="32"/>
    </row>
    <row r="56" spans="2:47" s="1" customFormat="1" ht="12" hidden="1" customHeight="1">
      <c r="B56" s="32"/>
      <c r="C56" s="26" t="s">
        <v>22</v>
      </c>
      <c r="F56" s="24" t="str">
        <f>F14</f>
        <v>Ohníč - Úpořiny</v>
      </c>
      <c r="I56" s="26" t="s">
        <v>24</v>
      </c>
      <c r="J56" s="50" t="str">
        <f>IF(J14="","",J14)</f>
        <v>3. 2. 2023</v>
      </c>
      <c r="L56" s="32"/>
    </row>
    <row r="57" spans="2:47" s="1" customFormat="1" ht="6.95" hidden="1" customHeight="1">
      <c r="B57" s="32"/>
      <c r="L57" s="32"/>
    </row>
    <row r="58" spans="2:47" s="1" customFormat="1" ht="15.2" hidden="1" customHeight="1">
      <c r="B58" s="32"/>
      <c r="C58" s="26" t="s">
        <v>30</v>
      </c>
      <c r="F58" s="24" t="str">
        <f>E17</f>
        <v>SŽ s.o., OŘ UNL, ST Most</v>
      </c>
      <c r="I58" s="26" t="s">
        <v>38</v>
      </c>
      <c r="J58" s="30" t="str">
        <f>E23</f>
        <v xml:space="preserve"> </v>
      </c>
      <c r="L58" s="32"/>
    </row>
    <row r="59" spans="2:47" s="1" customFormat="1" ht="54.4" hidden="1" customHeight="1">
      <c r="B59" s="32"/>
      <c r="C59" s="26" t="s">
        <v>36</v>
      </c>
      <c r="F59" s="24" t="str">
        <f>IF(E20="","",E20)</f>
        <v>Vyplň údaj</v>
      </c>
      <c r="I59" s="26" t="s">
        <v>42</v>
      </c>
      <c r="J59" s="30" t="str">
        <f>E26</f>
        <v>Ing.Horák Jiří, 602155923, horak@spravazeleznic.cz</v>
      </c>
      <c r="L59" s="32"/>
    </row>
    <row r="60" spans="2:47" s="1" customFormat="1" ht="10.35" hidden="1" customHeight="1">
      <c r="B60" s="32"/>
      <c r="L60" s="32"/>
    </row>
    <row r="61" spans="2:47" s="1" customFormat="1" ht="29.25" hidden="1" customHeight="1">
      <c r="B61" s="32"/>
      <c r="C61" s="101" t="s">
        <v>156</v>
      </c>
      <c r="D61" s="95"/>
      <c r="E61" s="95"/>
      <c r="F61" s="95"/>
      <c r="G61" s="95"/>
      <c r="H61" s="95"/>
      <c r="I61" s="95"/>
      <c r="J61" s="102" t="s">
        <v>157</v>
      </c>
      <c r="K61" s="95"/>
      <c r="L61" s="32"/>
    </row>
    <row r="62" spans="2:47" s="1" customFormat="1" ht="10.35" hidden="1" customHeight="1">
      <c r="B62" s="32"/>
      <c r="L62" s="32"/>
    </row>
    <row r="63" spans="2:47" s="1" customFormat="1" ht="22.9" hidden="1" customHeight="1">
      <c r="B63" s="32"/>
      <c r="C63" s="103" t="s">
        <v>78</v>
      </c>
      <c r="J63" s="63">
        <f>J87</f>
        <v>0</v>
      </c>
      <c r="L63" s="32"/>
      <c r="AU63" s="16" t="s">
        <v>158</v>
      </c>
    </row>
    <row r="64" spans="2:47" s="8" customFormat="1" ht="24.95" hidden="1" customHeight="1">
      <c r="B64" s="104"/>
      <c r="D64" s="105" t="s">
        <v>159</v>
      </c>
      <c r="E64" s="106"/>
      <c r="F64" s="106"/>
      <c r="G64" s="106"/>
      <c r="H64" s="106"/>
      <c r="I64" s="106"/>
      <c r="J64" s="107">
        <f>J88</f>
        <v>0</v>
      </c>
      <c r="L64" s="104"/>
    </row>
    <row r="65" spans="2:12" s="9" customFormat="1" ht="19.899999999999999" hidden="1" customHeight="1">
      <c r="B65" s="108"/>
      <c r="D65" s="109" t="s">
        <v>160</v>
      </c>
      <c r="E65" s="110"/>
      <c r="F65" s="110"/>
      <c r="G65" s="110"/>
      <c r="H65" s="110"/>
      <c r="I65" s="110"/>
      <c r="J65" s="111">
        <f>J89</f>
        <v>0</v>
      </c>
      <c r="L65" s="108"/>
    </row>
    <row r="66" spans="2:12" s="1" customFormat="1" ht="21.75" hidden="1" customHeight="1">
      <c r="B66" s="32"/>
      <c r="L66" s="32"/>
    </row>
    <row r="67" spans="2:12" s="1" customFormat="1" ht="6.95" hidden="1" customHeight="1">
      <c r="B67" s="42"/>
      <c r="C67" s="43"/>
      <c r="D67" s="43"/>
      <c r="E67" s="43"/>
      <c r="F67" s="43"/>
      <c r="G67" s="43"/>
      <c r="H67" s="43"/>
      <c r="I67" s="43"/>
      <c r="J67" s="43"/>
      <c r="K67" s="43"/>
      <c r="L67" s="32"/>
    </row>
    <row r="68" spans="2:12" hidden="1"/>
    <row r="69" spans="2:12" hidden="1"/>
    <row r="70" spans="2:12" hidden="1"/>
    <row r="71" spans="2:12" s="1" customFormat="1" ht="6.95" customHeight="1">
      <c r="B71" s="44"/>
      <c r="C71" s="45"/>
      <c r="D71" s="45"/>
      <c r="E71" s="45"/>
      <c r="F71" s="45"/>
      <c r="G71" s="45"/>
      <c r="H71" s="45"/>
      <c r="I71" s="45"/>
      <c r="J71" s="45"/>
      <c r="K71" s="45"/>
      <c r="L71" s="32"/>
    </row>
    <row r="72" spans="2:12" s="1" customFormat="1" ht="24.95" customHeight="1">
      <c r="B72" s="32"/>
      <c r="C72" s="20" t="s">
        <v>162</v>
      </c>
      <c r="L72" s="32"/>
    </row>
    <row r="73" spans="2:12" s="1" customFormat="1" ht="6.95" customHeight="1">
      <c r="B73" s="32"/>
      <c r="L73" s="32"/>
    </row>
    <row r="74" spans="2:12" s="1" customFormat="1" ht="12" customHeight="1">
      <c r="B74" s="32"/>
      <c r="C74" s="26" t="s">
        <v>16</v>
      </c>
      <c r="L74" s="32"/>
    </row>
    <row r="75" spans="2:12" s="1" customFormat="1" ht="26.25" customHeight="1">
      <c r="B75" s="32"/>
      <c r="E75" s="242" t="str">
        <f>E7</f>
        <v>Oprava trati v úseku Ohníč - Úpořiny - změna č.1 po prohlídce staveniště</v>
      </c>
      <c r="F75" s="243"/>
      <c r="G75" s="243"/>
      <c r="H75" s="243"/>
      <c r="L75" s="32"/>
    </row>
    <row r="76" spans="2:12" ht="12" customHeight="1">
      <c r="B76" s="19"/>
      <c r="C76" s="26" t="s">
        <v>137</v>
      </c>
      <c r="L76" s="19"/>
    </row>
    <row r="77" spans="2:12" s="1" customFormat="1" ht="16.5" customHeight="1">
      <c r="B77" s="32"/>
      <c r="E77" s="242" t="s">
        <v>640</v>
      </c>
      <c r="F77" s="241"/>
      <c r="G77" s="241"/>
      <c r="H77" s="241"/>
      <c r="L77" s="32"/>
    </row>
    <row r="78" spans="2:12" s="1" customFormat="1" ht="12" customHeight="1">
      <c r="B78" s="32"/>
      <c r="C78" s="26" t="s">
        <v>146</v>
      </c>
      <c r="L78" s="32"/>
    </row>
    <row r="79" spans="2:12" s="1" customFormat="1" ht="30" customHeight="1">
      <c r="B79" s="32"/>
      <c r="E79" s="232" t="str">
        <f>E11</f>
        <v>Č91-zm_1 - NEOCEŇOVAT! Materiál dodá zadavatel ze svých zásob</v>
      </c>
      <c r="F79" s="241"/>
      <c r="G79" s="241"/>
      <c r="H79" s="241"/>
      <c r="L79" s="32"/>
    </row>
    <row r="80" spans="2:12" s="1" customFormat="1" ht="6.95" customHeight="1">
      <c r="B80" s="32"/>
      <c r="L80" s="32"/>
    </row>
    <row r="81" spans="2:65" s="1" customFormat="1" ht="12" customHeight="1">
      <c r="B81" s="32"/>
      <c r="C81" s="26" t="s">
        <v>22</v>
      </c>
      <c r="F81" s="24" t="str">
        <f>F14</f>
        <v>Ohníč - Úpořiny</v>
      </c>
      <c r="I81" s="26" t="s">
        <v>24</v>
      </c>
      <c r="J81" s="50" t="str">
        <f>IF(J14="","",J14)</f>
        <v>3. 2. 2023</v>
      </c>
      <c r="L81" s="32"/>
    </row>
    <row r="82" spans="2:65" s="1" customFormat="1" ht="6.95" customHeight="1">
      <c r="B82" s="32"/>
      <c r="L82" s="32"/>
    </row>
    <row r="83" spans="2:65" s="1" customFormat="1" ht="15.2" customHeight="1">
      <c r="B83" s="32"/>
      <c r="C83" s="26" t="s">
        <v>30</v>
      </c>
      <c r="F83" s="24" t="str">
        <f>E17</f>
        <v>SŽ s.o., OŘ UNL, ST Most</v>
      </c>
      <c r="I83" s="26" t="s">
        <v>38</v>
      </c>
      <c r="J83" s="30" t="str">
        <f>E23</f>
        <v xml:space="preserve"> </v>
      </c>
      <c r="L83" s="32"/>
    </row>
    <row r="84" spans="2:65" s="1" customFormat="1" ht="54.4" customHeight="1">
      <c r="B84" s="32"/>
      <c r="C84" s="26" t="s">
        <v>36</v>
      </c>
      <c r="F84" s="24" t="str">
        <f>IF(E20="","",E20)</f>
        <v>Vyplň údaj</v>
      </c>
      <c r="I84" s="26" t="s">
        <v>42</v>
      </c>
      <c r="J84" s="30" t="str">
        <f>E26</f>
        <v>Ing.Horák Jiří, 602155923, horak@spravazeleznic.cz</v>
      </c>
      <c r="L84" s="32"/>
    </row>
    <row r="85" spans="2:65" s="1" customFormat="1" ht="10.35" customHeight="1">
      <c r="B85" s="32"/>
      <c r="L85" s="32"/>
    </row>
    <row r="86" spans="2:65" s="10" customFormat="1" ht="29.25" customHeight="1">
      <c r="B86" s="112"/>
      <c r="C86" s="113" t="s">
        <v>163</v>
      </c>
      <c r="D86" s="114" t="s">
        <v>65</v>
      </c>
      <c r="E86" s="114" t="s">
        <v>61</v>
      </c>
      <c r="F86" s="114" t="s">
        <v>62</v>
      </c>
      <c r="G86" s="114" t="s">
        <v>164</v>
      </c>
      <c r="H86" s="114" t="s">
        <v>165</v>
      </c>
      <c r="I86" s="114" t="s">
        <v>166</v>
      </c>
      <c r="J86" s="114" t="s">
        <v>157</v>
      </c>
      <c r="K86" s="115" t="s">
        <v>167</v>
      </c>
      <c r="L86" s="112"/>
      <c r="M86" s="56" t="s">
        <v>39</v>
      </c>
      <c r="N86" s="57" t="s">
        <v>50</v>
      </c>
      <c r="O86" s="57" t="s">
        <v>168</v>
      </c>
      <c r="P86" s="57" t="s">
        <v>169</v>
      </c>
      <c r="Q86" s="57" t="s">
        <v>170</v>
      </c>
      <c r="R86" s="57" t="s">
        <v>171</v>
      </c>
      <c r="S86" s="57" t="s">
        <v>172</v>
      </c>
      <c r="T86" s="58" t="s">
        <v>173</v>
      </c>
    </row>
    <row r="87" spans="2:65" s="1" customFormat="1" ht="22.9" customHeight="1">
      <c r="B87" s="32"/>
      <c r="C87" s="61" t="s">
        <v>174</v>
      </c>
      <c r="J87" s="116">
        <f>BK87</f>
        <v>0</v>
      </c>
      <c r="L87" s="32"/>
      <c r="M87" s="59"/>
      <c r="N87" s="51"/>
      <c r="O87" s="51"/>
      <c r="P87" s="117">
        <f>P88</f>
        <v>0</v>
      </c>
      <c r="Q87" s="51"/>
      <c r="R87" s="117">
        <f>R88</f>
        <v>0</v>
      </c>
      <c r="S87" s="51"/>
      <c r="T87" s="118">
        <f>T88</f>
        <v>0</v>
      </c>
      <c r="AT87" s="16" t="s">
        <v>79</v>
      </c>
      <c r="AU87" s="16" t="s">
        <v>158</v>
      </c>
      <c r="BK87" s="119">
        <f>BK88</f>
        <v>0</v>
      </c>
    </row>
    <row r="88" spans="2:65" s="11" customFormat="1" ht="25.9" customHeight="1">
      <c r="B88" s="120"/>
      <c r="D88" s="121" t="s">
        <v>79</v>
      </c>
      <c r="E88" s="122" t="s">
        <v>175</v>
      </c>
      <c r="F88" s="122" t="s">
        <v>176</v>
      </c>
      <c r="I88" s="123"/>
      <c r="J88" s="124">
        <f>BK88</f>
        <v>0</v>
      </c>
      <c r="L88" s="120"/>
      <c r="M88" s="125"/>
      <c r="P88" s="126">
        <f>P89</f>
        <v>0</v>
      </c>
      <c r="R88" s="126">
        <f>R89</f>
        <v>0</v>
      </c>
      <c r="T88" s="127">
        <f>T89</f>
        <v>0</v>
      </c>
      <c r="AR88" s="121" t="s">
        <v>87</v>
      </c>
      <c r="AT88" s="128" t="s">
        <v>79</v>
      </c>
      <c r="AU88" s="128" t="s">
        <v>80</v>
      </c>
      <c r="AY88" s="121" t="s">
        <v>177</v>
      </c>
      <c r="BK88" s="129">
        <f>BK89</f>
        <v>0</v>
      </c>
    </row>
    <row r="89" spans="2:65" s="11" customFormat="1" ht="22.9" customHeight="1">
      <c r="B89" s="120"/>
      <c r="D89" s="121" t="s">
        <v>79</v>
      </c>
      <c r="E89" s="130" t="s">
        <v>178</v>
      </c>
      <c r="F89" s="130" t="s">
        <v>179</v>
      </c>
      <c r="I89" s="123"/>
      <c r="J89" s="131">
        <f>BK89</f>
        <v>0</v>
      </c>
      <c r="L89" s="120"/>
      <c r="M89" s="125"/>
      <c r="P89" s="126">
        <f>SUM(P90:P94)</f>
        <v>0</v>
      </c>
      <c r="R89" s="126">
        <f>SUM(R90:R94)</f>
        <v>0</v>
      </c>
      <c r="T89" s="127">
        <f>SUM(T90:T94)</f>
        <v>0</v>
      </c>
      <c r="AR89" s="121" t="s">
        <v>87</v>
      </c>
      <c r="AT89" s="128" t="s">
        <v>79</v>
      </c>
      <c r="AU89" s="128" t="s">
        <v>87</v>
      </c>
      <c r="AY89" s="121" t="s">
        <v>177</v>
      </c>
      <c r="BK89" s="129">
        <f>SUM(BK90:BK94)</f>
        <v>0</v>
      </c>
    </row>
    <row r="90" spans="2:65" s="1" customFormat="1" ht="24.2" customHeight="1">
      <c r="B90" s="32"/>
      <c r="C90" s="171" t="s">
        <v>87</v>
      </c>
      <c r="D90" s="183" t="s">
        <v>382</v>
      </c>
      <c r="E90" s="173" t="s">
        <v>421</v>
      </c>
      <c r="F90" s="174" t="s">
        <v>422</v>
      </c>
      <c r="G90" s="175" t="s">
        <v>120</v>
      </c>
      <c r="H90" s="176">
        <v>100</v>
      </c>
      <c r="I90" s="177"/>
      <c r="J90" s="178">
        <f>ROUND(I90*H90,2)</f>
        <v>0</v>
      </c>
      <c r="K90" s="174" t="s">
        <v>182</v>
      </c>
      <c r="L90" s="179"/>
      <c r="M90" s="180" t="s">
        <v>39</v>
      </c>
      <c r="N90" s="181" t="s">
        <v>53</v>
      </c>
      <c r="P90" s="141">
        <f>O90*H90</f>
        <v>0</v>
      </c>
      <c r="Q90" s="141">
        <v>0</v>
      </c>
      <c r="R90" s="141">
        <f>Q90*H90</f>
        <v>0</v>
      </c>
      <c r="S90" s="141">
        <v>0</v>
      </c>
      <c r="T90" s="142">
        <f>S90*H90</f>
        <v>0</v>
      </c>
      <c r="AR90" s="143" t="s">
        <v>234</v>
      </c>
      <c r="AT90" s="143" t="s">
        <v>382</v>
      </c>
      <c r="AU90" s="143" t="s">
        <v>89</v>
      </c>
      <c r="AY90" s="16" t="s">
        <v>177</v>
      </c>
      <c r="BE90" s="144">
        <f>IF(N90="základní",J90,0)</f>
        <v>0</v>
      </c>
      <c r="BF90" s="144">
        <f>IF(N90="snížená",J90,0)</f>
        <v>0</v>
      </c>
      <c r="BG90" s="144">
        <f>IF(N90="zákl. přenesená",J90,0)</f>
        <v>0</v>
      </c>
      <c r="BH90" s="144">
        <f>IF(N90="sníž. přenesená",J90,0)</f>
        <v>0</v>
      </c>
      <c r="BI90" s="144">
        <f>IF(N90="nulová",J90,0)</f>
        <v>0</v>
      </c>
      <c r="BJ90" s="16" t="s">
        <v>183</v>
      </c>
      <c r="BK90" s="144">
        <f>ROUND(I90*H90,2)</f>
        <v>0</v>
      </c>
      <c r="BL90" s="16" t="s">
        <v>183</v>
      </c>
      <c r="BM90" s="143" t="s">
        <v>642</v>
      </c>
    </row>
    <row r="91" spans="2:65" s="1" customFormat="1" ht="19.5">
      <c r="B91" s="32"/>
      <c r="D91" s="145" t="s">
        <v>185</v>
      </c>
      <c r="F91" s="146" t="s">
        <v>422</v>
      </c>
      <c r="I91" s="147"/>
      <c r="L91" s="32"/>
      <c r="M91" s="148"/>
      <c r="T91" s="53"/>
      <c r="AT91" s="16" t="s">
        <v>185</v>
      </c>
      <c r="AU91" s="16" t="s">
        <v>89</v>
      </c>
    </row>
    <row r="92" spans="2:65" s="1" customFormat="1" ht="39">
      <c r="B92" s="32"/>
      <c r="D92" s="145" t="s">
        <v>424</v>
      </c>
      <c r="F92" s="149" t="s">
        <v>425</v>
      </c>
      <c r="I92" s="147"/>
      <c r="L92" s="32"/>
      <c r="M92" s="148"/>
      <c r="T92" s="53"/>
      <c r="AT92" s="16" t="s">
        <v>424</v>
      </c>
      <c r="AU92" s="16" t="s">
        <v>89</v>
      </c>
    </row>
    <row r="93" spans="2:65" s="1" customFormat="1" ht="24.2" customHeight="1">
      <c r="B93" s="32"/>
      <c r="C93" s="171" t="s">
        <v>89</v>
      </c>
      <c r="D93" s="183" t="s">
        <v>382</v>
      </c>
      <c r="E93" s="173" t="s">
        <v>417</v>
      </c>
      <c r="F93" s="174" t="s">
        <v>418</v>
      </c>
      <c r="G93" s="175" t="s">
        <v>120</v>
      </c>
      <c r="H93" s="176">
        <v>400</v>
      </c>
      <c r="I93" s="177"/>
      <c r="J93" s="178">
        <f>ROUND(I93*H93,2)</f>
        <v>0</v>
      </c>
      <c r="K93" s="174" t="s">
        <v>182</v>
      </c>
      <c r="L93" s="179"/>
      <c r="M93" s="180" t="s">
        <v>39</v>
      </c>
      <c r="N93" s="181" t="s">
        <v>53</v>
      </c>
      <c r="P93" s="141">
        <f>O93*H93</f>
        <v>0</v>
      </c>
      <c r="Q93" s="141">
        <v>0</v>
      </c>
      <c r="R93" s="141">
        <f>Q93*H93</f>
        <v>0</v>
      </c>
      <c r="S93" s="141">
        <v>0</v>
      </c>
      <c r="T93" s="142">
        <f>S93*H93</f>
        <v>0</v>
      </c>
      <c r="AR93" s="143" t="s">
        <v>234</v>
      </c>
      <c r="AT93" s="143" t="s">
        <v>382</v>
      </c>
      <c r="AU93" s="143" t="s">
        <v>89</v>
      </c>
      <c r="AY93" s="16" t="s">
        <v>177</v>
      </c>
      <c r="BE93" s="144">
        <f>IF(N93="základní",J93,0)</f>
        <v>0</v>
      </c>
      <c r="BF93" s="144">
        <f>IF(N93="snížená",J93,0)</f>
        <v>0</v>
      </c>
      <c r="BG93" s="144">
        <f>IF(N93="zákl. přenesená",J93,0)</f>
        <v>0</v>
      </c>
      <c r="BH93" s="144">
        <f>IF(N93="sníž. přenesená",J93,0)</f>
        <v>0</v>
      </c>
      <c r="BI93" s="144">
        <f>IF(N93="nulová",J93,0)</f>
        <v>0</v>
      </c>
      <c r="BJ93" s="16" t="s">
        <v>183</v>
      </c>
      <c r="BK93" s="144">
        <f>ROUND(I93*H93,2)</f>
        <v>0</v>
      </c>
      <c r="BL93" s="16" t="s">
        <v>183</v>
      </c>
      <c r="BM93" s="143" t="s">
        <v>643</v>
      </c>
    </row>
    <row r="94" spans="2:65" s="1" customFormat="1" ht="19.5">
      <c r="B94" s="32"/>
      <c r="D94" s="145" t="s">
        <v>185</v>
      </c>
      <c r="F94" s="146" t="s">
        <v>418</v>
      </c>
      <c r="I94" s="147"/>
      <c r="L94" s="32"/>
      <c r="M94" s="188"/>
      <c r="N94" s="189"/>
      <c r="O94" s="189"/>
      <c r="P94" s="189"/>
      <c r="Q94" s="189"/>
      <c r="R94" s="189"/>
      <c r="S94" s="189"/>
      <c r="T94" s="190"/>
      <c r="AT94" s="16" t="s">
        <v>185</v>
      </c>
      <c r="AU94" s="16" t="s">
        <v>89</v>
      </c>
    </row>
    <row r="95" spans="2:65" s="1" customFormat="1" ht="6.95" customHeight="1">
      <c r="B95" s="42"/>
      <c r="C95" s="43"/>
      <c r="D95" s="43"/>
      <c r="E95" s="43"/>
      <c r="F95" s="43"/>
      <c r="G95" s="43"/>
      <c r="H95" s="43"/>
      <c r="I95" s="43"/>
      <c r="J95" s="43"/>
      <c r="K95" s="43"/>
      <c r="L95" s="32"/>
    </row>
  </sheetData>
  <sheetProtection algorithmName="SHA-512" hashValue="lAGhZjaqvoRc8/ZurAb1NxBPPoV8+P+HySU9b7i9oLiZRpOgF6Ac1C12/vWjP/vvlWkas/Xo2JYJchnpzgq+dQ==" saltValue="kC7HgzPRT3t4CzYQU3b1F1h7z7ChvCHZsQkOg+P5wZQizvgE27HdUgVlgnJSqkQw11s1kskMr73ZNORPdvTVsg==" spinCount="100000" sheet="1" objects="1" scenarios="1" formatColumns="0" formatRows="0" autoFilter="0"/>
  <autoFilter ref="C86:K94" xr:uid="{00000000-0009-0000-0000-000005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H117"/>
  <sheetViews>
    <sheetView showGridLines="0" workbookViewId="0"/>
  </sheetViews>
  <sheetFormatPr defaultRowHeight="11.25"/>
  <cols>
    <col min="1" max="1" width="8.33203125" customWidth="1"/>
    <col min="2" max="2" width="1.6640625" customWidth="1"/>
    <col min="3" max="3" width="25" customWidth="1"/>
    <col min="4" max="4" width="75.83203125" customWidth="1"/>
    <col min="5" max="5" width="13.33203125" customWidth="1"/>
    <col min="6" max="6" width="20" customWidth="1"/>
    <col min="7" max="7" width="1.6640625" customWidth="1"/>
    <col min="8" max="8" width="8.33203125" customWidth="1"/>
  </cols>
  <sheetData>
    <row r="1" spans="2:8" ht="11.25" customHeight="1"/>
    <row r="2" spans="2:8" ht="36.950000000000003" customHeight="1"/>
    <row r="3" spans="2:8" ht="6.95" customHeight="1">
      <c r="B3" s="17"/>
      <c r="C3" s="18"/>
      <c r="D3" s="18"/>
      <c r="E3" s="18"/>
      <c r="F3" s="18"/>
      <c r="G3" s="18"/>
      <c r="H3" s="19"/>
    </row>
    <row r="4" spans="2:8" ht="24.95" customHeight="1">
      <c r="B4" s="19"/>
      <c r="C4" s="20" t="s">
        <v>644</v>
      </c>
      <c r="H4" s="19"/>
    </row>
    <row r="5" spans="2:8" ht="12" customHeight="1">
      <c r="B5" s="19"/>
      <c r="C5" s="23" t="s">
        <v>13</v>
      </c>
      <c r="D5" s="215" t="s">
        <v>14</v>
      </c>
      <c r="E5" s="200"/>
      <c r="F5" s="200"/>
      <c r="H5" s="19"/>
    </row>
    <row r="6" spans="2:8" ht="36.950000000000003" customHeight="1">
      <c r="B6" s="19"/>
      <c r="C6" s="25" t="s">
        <v>16</v>
      </c>
      <c r="D6" s="212" t="s">
        <v>17</v>
      </c>
      <c r="E6" s="200"/>
      <c r="F6" s="200"/>
      <c r="H6" s="19"/>
    </row>
    <row r="7" spans="2:8" ht="16.5" customHeight="1">
      <c r="B7" s="19"/>
      <c r="C7" s="26" t="s">
        <v>24</v>
      </c>
      <c r="D7" s="50" t="str">
        <f>'Rekapitulace zakázky'!AN8</f>
        <v>3. 2. 2023</v>
      </c>
      <c r="H7" s="19"/>
    </row>
    <row r="8" spans="2:8" s="1" customFormat="1" ht="10.9" customHeight="1">
      <c r="B8" s="32"/>
      <c r="H8" s="32"/>
    </row>
    <row r="9" spans="2:8" s="10" customFormat="1" ht="29.25" customHeight="1">
      <c r="B9" s="112"/>
      <c r="C9" s="113" t="s">
        <v>61</v>
      </c>
      <c r="D9" s="114" t="s">
        <v>62</v>
      </c>
      <c r="E9" s="114" t="s">
        <v>164</v>
      </c>
      <c r="F9" s="115" t="s">
        <v>645</v>
      </c>
      <c r="H9" s="112"/>
    </row>
    <row r="10" spans="2:8" s="1" customFormat="1" ht="26.45" customHeight="1">
      <c r="B10" s="32"/>
      <c r="C10" s="192" t="s">
        <v>646</v>
      </c>
      <c r="D10" s="192" t="s">
        <v>92</v>
      </c>
      <c r="H10" s="32"/>
    </row>
    <row r="11" spans="2:8" s="1" customFormat="1" ht="16.899999999999999" customHeight="1">
      <c r="B11" s="32"/>
      <c r="C11" s="193" t="s">
        <v>147</v>
      </c>
      <c r="D11" s="194" t="s">
        <v>148</v>
      </c>
      <c r="E11" s="195" t="s">
        <v>125</v>
      </c>
      <c r="F11" s="196">
        <v>10</v>
      </c>
      <c r="H11" s="32"/>
    </row>
    <row r="12" spans="2:8" s="1" customFormat="1" ht="16.899999999999999" customHeight="1">
      <c r="B12" s="32"/>
      <c r="C12" s="197" t="s">
        <v>147</v>
      </c>
      <c r="D12" s="197" t="s">
        <v>410</v>
      </c>
      <c r="E12" s="16" t="s">
        <v>39</v>
      </c>
      <c r="F12" s="198">
        <v>10</v>
      </c>
      <c r="H12" s="32"/>
    </row>
    <row r="13" spans="2:8" s="1" customFormat="1" ht="16.899999999999999" customHeight="1">
      <c r="B13" s="32"/>
      <c r="C13" s="199" t="s">
        <v>647</v>
      </c>
      <c r="H13" s="32"/>
    </row>
    <row r="14" spans="2:8" s="1" customFormat="1" ht="16.899999999999999" customHeight="1">
      <c r="B14" s="32"/>
      <c r="C14" s="197" t="s">
        <v>407</v>
      </c>
      <c r="D14" s="197" t="s">
        <v>408</v>
      </c>
      <c r="E14" s="16" t="s">
        <v>125</v>
      </c>
      <c r="F14" s="198">
        <v>10</v>
      </c>
      <c r="H14" s="32"/>
    </row>
    <row r="15" spans="2:8" s="1" customFormat="1" ht="33.75">
      <c r="B15" s="32"/>
      <c r="C15" s="197" t="s">
        <v>436</v>
      </c>
      <c r="D15" s="197" t="s">
        <v>437</v>
      </c>
      <c r="E15" s="16" t="s">
        <v>125</v>
      </c>
      <c r="F15" s="198">
        <v>8848.27</v>
      </c>
      <c r="H15" s="32"/>
    </row>
    <row r="16" spans="2:8" s="1" customFormat="1" ht="16.899999999999999" customHeight="1">
      <c r="B16" s="32"/>
      <c r="C16" s="197" t="s">
        <v>454</v>
      </c>
      <c r="D16" s="197" t="s">
        <v>455</v>
      </c>
      <c r="E16" s="16" t="s">
        <v>125</v>
      </c>
      <c r="F16" s="198">
        <v>5524.29</v>
      </c>
      <c r="H16" s="32"/>
    </row>
    <row r="17" spans="2:8" s="1" customFormat="1" ht="16.899999999999999" customHeight="1">
      <c r="B17" s="32"/>
      <c r="C17" s="197" t="s">
        <v>467</v>
      </c>
      <c r="D17" s="197" t="s">
        <v>468</v>
      </c>
      <c r="E17" s="16" t="s">
        <v>125</v>
      </c>
      <c r="F17" s="198">
        <v>5524.29</v>
      </c>
      <c r="H17" s="32"/>
    </row>
    <row r="18" spans="2:8" s="1" customFormat="1" ht="16.899999999999999" customHeight="1">
      <c r="B18" s="32"/>
      <c r="C18" s="193" t="s">
        <v>114</v>
      </c>
      <c r="D18" s="194" t="s">
        <v>115</v>
      </c>
      <c r="E18" s="195" t="s">
        <v>116</v>
      </c>
      <c r="F18" s="196">
        <v>1949.4</v>
      </c>
      <c r="H18" s="32"/>
    </row>
    <row r="19" spans="2:8" s="1" customFormat="1" ht="16.899999999999999" customHeight="1">
      <c r="B19" s="32"/>
      <c r="C19" s="197" t="s">
        <v>39</v>
      </c>
      <c r="D19" s="197" t="s">
        <v>212</v>
      </c>
      <c r="E19" s="16" t="s">
        <v>39</v>
      </c>
      <c r="F19" s="198">
        <v>3078</v>
      </c>
      <c r="H19" s="32"/>
    </row>
    <row r="20" spans="2:8" s="1" customFormat="1" ht="16.899999999999999" customHeight="1">
      <c r="B20" s="32"/>
      <c r="C20" s="197" t="s">
        <v>39</v>
      </c>
      <c r="D20" s="197" t="s">
        <v>213</v>
      </c>
      <c r="E20" s="16" t="s">
        <v>39</v>
      </c>
      <c r="F20" s="198">
        <v>-1128.5999999999999</v>
      </c>
      <c r="H20" s="32"/>
    </row>
    <row r="21" spans="2:8" s="1" customFormat="1" ht="16.899999999999999" customHeight="1">
      <c r="B21" s="32"/>
      <c r="C21" s="197" t="s">
        <v>114</v>
      </c>
      <c r="D21" s="197" t="s">
        <v>192</v>
      </c>
      <c r="E21" s="16" t="s">
        <v>39</v>
      </c>
      <c r="F21" s="198">
        <v>1949.4</v>
      </c>
      <c r="H21" s="32"/>
    </row>
    <row r="22" spans="2:8" s="1" customFormat="1" ht="16.899999999999999" customHeight="1">
      <c r="B22" s="32"/>
      <c r="C22" s="199" t="s">
        <v>647</v>
      </c>
      <c r="H22" s="32"/>
    </row>
    <row r="23" spans="2:8" s="1" customFormat="1" ht="16.899999999999999" customHeight="1">
      <c r="B23" s="32"/>
      <c r="C23" s="197" t="s">
        <v>207</v>
      </c>
      <c r="D23" s="197" t="s">
        <v>208</v>
      </c>
      <c r="E23" s="16" t="s">
        <v>116</v>
      </c>
      <c r="F23" s="198">
        <v>1949.4</v>
      </c>
      <c r="H23" s="32"/>
    </row>
    <row r="24" spans="2:8" s="1" customFormat="1" ht="33.75">
      <c r="B24" s="32"/>
      <c r="C24" s="197" t="s">
        <v>436</v>
      </c>
      <c r="D24" s="197" t="s">
        <v>437</v>
      </c>
      <c r="E24" s="16" t="s">
        <v>125</v>
      </c>
      <c r="F24" s="198">
        <v>8848.27</v>
      </c>
      <c r="H24" s="32"/>
    </row>
    <row r="25" spans="2:8" s="1" customFormat="1" ht="16.899999999999999" customHeight="1">
      <c r="B25" s="32"/>
      <c r="C25" s="197" t="s">
        <v>383</v>
      </c>
      <c r="D25" s="197" t="s">
        <v>384</v>
      </c>
      <c r="E25" s="16" t="s">
        <v>125</v>
      </c>
      <c r="F25" s="198">
        <v>3313.98</v>
      </c>
      <c r="H25" s="32"/>
    </row>
    <row r="26" spans="2:8" s="1" customFormat="1" ht="16.899999999999999" customHeight="1">
      <c r="B26" s="32"/>
      <c r="C26" s="193" t="s">
        <v>118</v>
      </c>
      <c r="D26" s="194" t="s">
        <v>119</v>
      </c>
      <c r="E26" s="195" t="s">
        <v>120</v>
      </c>
      <c r="F26" s="196">
        <v>1107</v>
      </c>
      <c r="H26" s="32"/>
    </row>
    <row r="27" spans="2:8" s="1" customFormat="1" ht="16.899999999999999" customHeight="1">
      <c r="B27" s="32"/>
      <c r="C27" s="197" t="s">
        <v>39</v>
      </c>
      <c r="D27" s="197" t="s">
        <v>275</v>
      </c>
      <c r="E27" s="16" t="s">
        <v>39</v>
      </c>
      <c r="F27" s="198">
        <v>0</v>
      </c>
      <c r="H27" s="32"/>
    </row>
    <row r="28" spans="2:8" s="1" customFormat="1" ht="16.899999999999999" customHeight="1">
      <c r="B28" s="32"/>
      <c r="C28" s="197" t="s">
        <v>39</v>
      </c>
      <c r="D28" s="197" t="s">
        <v>276</v>
      </c>
      <c r="E28" s="16" t="s">
        <v>39</v>
      </c>
      <c r="F28" s="198">
        <v>1077</v>
      </c>
      <c r="H28" s="32"/>
    </row>
    <row r="29" spans="2:8" s="1" customFormat="1" ht="16.899999999999999" customHeight="1">
      <c r="B29" s="32"/>
      <c r="C29" s="197" t="s">
        <v>39</v>
      </c>
      <c r="D29" s="197" t="s">
        <v>277</v>
      </c>
      <c r="E29" s="16" t="s">
        <v>39</v>
      </c>
      <c r="F29" s="198">
        <v>30</v>
      </c>
      <c r="H29" s="32"/>
    </row>
    <row r="30" spans="2:8" s="1" customFormat="1" ht="16.899999999999999" customHeight="1">
      <c r="B30" s="32"/>
      <c r="C30" s="197" t="s">
        <v>118</v>
      </c>
      <c r="D30" s="197" t="s">
        <v>192</v>
      </c>
      <c r="E30" s="16" t="s">
        <v>39</v>
      </c>
      <c r="F30" s="198">
        <v>1107</v>
      </c>
      <c r="H30" s="32"/>
    </row>
    <row r="31" spans="2:8" s="1" customFormat="1" ht="16.899999999999999" customHeight="1">
      <c r="B31" s="32"/>
      <c r="C31" s="199" t="s">
        <v>647</v>
      </c>
      <c r="H31" s="32"/>
    </row>
    <row r="32" spans="2:8" s="1" customFormat="1" ht="16.899999999999999" customHeight="1">
      <c r="B32" s="32"/>
      <c r="C32" s="197" t="s">
        <v>271</v>
      </c>
      <c r="D32" s="197" t="s">
        <v>119</v>
      </c>
      <c r="E32" s="16" t="s">
        <v>120</v>
      </c>
      <c r="F32" s="198">
        <v>1107</v>
      </c>
      <c r="H32" s="32"/>
    </row>
    <row r="33" spans="2:8" s="1" customFormat="1" ht="16.899999999999999" customHeight="1">
      <c r="B33" s="32"/>
      <c r="C33" s="197" t="s">
        <v>264</v>
      </c>
      <c r="D33" s="197" t="s">
        <v>265</v>
      </c>
      <c r="E33" s="16" t="s">
        <v>120</v>
      </c>
      <c r="F33" s="198">
        <v>1084</v>
      </c>
      <c r="H33" s="32"/>
    </row>
    <row r="34" spans="2:8" s="1" customFormat="1" ht="16.899999999999999" customHeight="1">
      <c r="B34" s="32"/>
      <c r="C34" s="197" t="s">
        <v>388</v>
      </c>
      <c r="D34" s="197" t="s">
        <v>389</v>
      </c>
      <c r="E34" s="16" t="s">
        <v>120</v>
      </c>
      <c r="F34" s="198">
        <v>2214</v>
      </c>
      <c r="H34" s="32"/>
    </row>
    <row r="35" spans="2:8" s="1" customFormat="1" ht="16.899999999999999" customHeight="1">
      <c r="B35" s="32"/>
      <c r="C35" s="197" t="s">
        <v>393</v>
      </c>
      <c r="D35" s="197" t="s">
        <v>394</v>
      </c>
      <c r="E35" s="16" t="s">
        <v>120</v>
      </c>
      <c r="F35" s="198">
        <v>2214</v>
      </c>
      <c r="H35" s="32"/>
    </row>
    <row r="36" spans="2:8" s="1" customFormat="1" ht="16.899999999999999" customHeight="1">
      <c r="B36" s="32"/>
      <c r="C36" s="193" t="s">
        <v>138</v>
      </c>
      <c r="D36" s="194" t="s">
        <v>139</v>
      </c>
      <c r="E36" s="195" t="s">
        <v>140</v>
      </c>
      <c r="F36" s="196">
        <v>13</v>
      </c>
      <c r="H36" s="32"/>
    </row>
    <row r="37" spans="2:8" s="1" customFormat="1" ht="16.899999999999999" customHeight="1">
      <c r="B37" s="32"/>
      <c r="C37" s="197" t="s">
        <v>39</v>
      </c>
      <c r="D37" s="197" t="s">
        <v>331</v>
      </c>
      <c r="E37" s="16" t="s">
        <v>39</v>
      </c>
      <c r="F37" s="198">
        <v>13</v>
      </c>
      <c r="H37" s="32"/>
    </row>
    <row r="38" spans="2:8" s="1" customFormat="1" ht="16.899999999999999" customHeight="1">
      <c r="B38" s="32"/>
      <c r="C38" s="197" t="s">
        <v>138</v>
      </c>
      <c r="D38" s="197" t="s">
        <v>192</v>
      </c>
      <c r="E38" s="16" t="s">
        <v>39</v>
      </c>
      <c r="F38" s="198">
        <v>13</v>
      </c>
      <c r="H38" s="32"/>
    </row>
    <row r="39" spans="2:8" s="1" customFormat="1" ht="16.899999999999999" customHeight="1">
      <c r="B39" s="32"/>
      <c r="C39" s="199" t="s">
        <v>647</v>
      </c>
      <c r="H39" s="32"/>
    </row>
    <row r="40" spans="2:8" s="1" customFormat="1" ht="16.899999999999999" customHeight="1">
      <c r="B40" s="32"/>
      <c r="C40" s="197" t="s">
        <v>326</v>
      </c>
      <c r="D40" s="197" t="s">
        <v>327</v>
      </c>
      <c r="E40" s="16" t="s">
        <v>140</v>
      </c>
      <c r="F40" s="198">
        <v>13</v>
      </c>
      <c r="H40" s="32"/>
    </row>
    <row r="41" spans="2:8" s="1" customFormat="1" ht="16.899999999999999" customHeight="1">
      <c r="B41" s="32"/>
      <c r="C41" s="197" t="s">
        <v>333</v>
      </c>
      <c r="D41" s="197" t="s">
        <v>334</v>
      </c>
      <c r="E41" s="16" t="s">
        <v>140</v>
      </c>
      <c r="F41" s="198">
        <v>13</v>
      </c>
      <c r="H41" s="32"/>
    </row>
    <row r="42" spans="2:8" s="1" customFormat="1" ht="16.899999999999999" customHeight="1">
      <c r="B42" s="32"/>
      <c r="C42" s="193" t="s">
        <v>123</v>
      </c>
      <c r="D42" s="194" t="s">
        <v>124</v>
      </c>
      <c r="E42" s="195" t="s">
        <v>125</v>
      </c>
      <c r="F42" s="196">
        <v>5232.6000000000004</v>
      </c>
      <c r="H42" s="32"/>
    </row>
    <row r="43" spans="2:8" s="1" customFormat="1" ht="16.899999999999999" customHeight="1">
      <c r="B43" s="32"/>
      <c r="C43" s="197" t="s">
        <v>123</v>
      </c>
      <c r="D43" s="197" t="s">
        <v>440</v>
      </c>
      <c r="E43" s="16" t="s">
        <v>39</v>
      </c>
      <c r="F43" s="198">
        <v>5232.6000000000004</v>
      </c>
      <c r="H43" s="32"/>
    </row>
    <row r="44" spans="2:8" s="1" customFormat="1" ht="16.899999999999999" customHeight="1">
      <c r="B44" s="32"/>
      <c r="C44" s="199" t="s">
        <v>647</v>
      </c>
      <c r="H44" s="32"/>
    </row>
    <row r="45" spans="2:8" s="1" customFormat="1" ht="33.75">
      <c r="B45" s="32"/>
      <c r="C45" s="197" t="s">
        <v>436</v>
      </c>
      <c r="D45" s="197" t="s">
        <v>437</v>
      </c>
      <c r="E45" s="16" t="s">
        <v>125</v>
      </c>
      <c r="F45" s="198">
        <v>8848.27</v>
      </c>
      <c r="H45" s="32"/>
    </row>
    <row r="46" spans="2:8" s="1" customFormat="1" ht="16.899999999999999" customHeight="1">
      <c r="B46" s="32"/>
      <c r="C46" s="197" t="s">
        <v>207</v>
      </c>
      <c r="D46" s="197" t="s">
        <v>208</v>
      </c>
      <c r="E46" s="16" t="s">
        <v>116</v>
      </c>
      <c r="F46" s="198">
        <v>1949.4</v>
      </c>
      <c r="H46" s="32"/>
    </row>
    <row r="47" spans="2:8" s="1" customFormat="1" ht="16.899999999999999" customHeight="1">
      <c r="B47" s="32"/>
      <c r="C47" s="197" t="s">
        <v>454</v>
      </c>
      <c r="D47" s="197" t="s">
        <v>455</v>
      </c>
      <c r="E47" s="16" t="s">
        <v>125</v>
      </c>
      <c r="F47" s="198">
        <v>5524.29</v>
      </c>
      <c r="H47" s="32"/>
    </row>
    <row r="48" spans="2:8" s="1" customFormat="1" ht="16.899999999999999" customHeight="1">
      <c r="B48" s="32"/>
      <c r="C48" s="197" t="s">
        <v>467</v>
      </c>
      <c r="D48" s="197" t="s">
        <v>468</v>
      </c>
      <c r="E48" s="16" t="s">
        <v>125</v>
      </c>
      <c r="F48" s="198">
        <v>5524.29</v>
      </c>
      <c r="H48" s="32"/>
    </row>
    <row r="49" spans="2:8" s="1" customFormat="1" ht="16.899999999999999" customHeight="1">
      <c r="B49" s="32"/>
      <c r="C49" s="193" t="s">
        <v>127</v>
      </c>
      <c r="D49" s="194" t="s">
        <v>128</v>
      </c>
      <c r="E49" s="195" t="s">
        <v>125</v>
      </c>
      <c r="F49" s="196">
        <v>27</v>
      </c>
      <c r="H49" s="32"/>
    </row>
    <row r="50" spans="2:8" s="1" customFormat="1" ht="16.899999999999999" customHeight="1">
      <c r="B50" s="32"/>
      <c r="C50" s="197" t="s">
        <v>127</v>
      </c>
      <c r="D50" s="197" t="s">
        <v>452</v>
      </c>
      <c r="E50" s="16" t="s">
        <v>39</v>
      </c>
      <c r="F50" s="198">
        <v>27</v>
      </c>
      <c r="H50" s="32"/>
    </row>
    <row r="51" spans="2:8" s="1" customFormat="1" ht="16.899999999999999" customHeight="1">
      <c r="B51" s="32"/>
      <c r="C51" s="199" t="s">
        <v>647</v>
      </c>
      <c r="H51" s="32"/>
    </row>
    <row r="52" spans="2:8" s="1" customFormat="1" ht="33.75">
      <c r="B52" s="32"/>
      <c r="C52" s="197" t="s">
        <v>445</v>
      </c>
      <c r="D52" s="197" t="s">
        <v>446</v>
      </c>
      <c r="E52" s="16" t="s">
        <v>125</v>
      </c>
      <c r="F52" s="198">
        <v>57.2</v>
      </c>
      <c r="H52" s="32"/>
    </row>
    <row r="53" spans="2:8" s="1" customFormat="1" ht="16.899999999999999" customHeight="1">
      <c r="B53" s="32"/>
      <c r="C53" s="197" t="s">
        <v>479</v>
      </c>
      <c r="D53" s="197" t="s">
        <v>480</v>
      </c>
      <c r="E53" s="16" t="s">
        <v>125</v>
      </c>
      <c r="F53" s="198">
        <v>27</v>
      </c>
      <c r="H53" s="32"/>
    </row>
    <row r="54" spans="2:8" s="1" customFormat="1" ht="16.899999999999999" customHeight="1">
      <c r="B54" s="32"/>
      <c r="C54" s="193" t="s">
        <v>130</v>
      </c>
      <c r="D54" s="194" t="s">
        <v>131</v>
      </c>
      <c r="E54" s="195" t="s">
        <v>132</v>
      </c>
      <c r="F54" s="196">
        <v>3.42</v>
      </c>
      <c r="H54" s="32"/>
    </row>
    <row r="55" spans="2:8" s="1" customFormat="1" ht="16.899999999999999" customHeight="1">
      <c r="B55" s="32"/>
      <c r="C55" s="197" t="s">
        <v>39</v>
      </c>
      <c r="D55" s="197" t="s">
        <v>198</v>
      </c>
      <c r="E55" s="16" t="s">
        <v>39</v>
      </c>
      <c r="F55" s="198">
        <v>3.42</v>
      </c>
      <c r="H55" s="32"/>
    </row>
    <row r="56" spans="2:8" s="1" customFormat="1" ht="16.899999999999999" customHeight="1">
      <c r="B56" s="32"/>
      <c r="C56" s="197" t="s">
        <v>39</v>
      </c>
      <c r="D56" s="197" t="s">
        <v>199</v>
      </c>
      <c r="E56" s="16" t="s">
        <v>39</v>
      </c>
      <c r="F56" s="198">
        <v>0</v>
      </c>
      <c r="H56" s="32"/>
    </row>
    <row r="57" spans="2:8" s="1" customFormat="1" ht="16.899999999999999" customHeight="1">
      <c r="B57" s="32"/>
      <c r="C57" s="197" t="s">
        <v>130</v>
      </c>
      <c r="D57" s="197" t="s">
        <v>192</v>
      </c>
      <c r="E57" s="16" t="s">
        <v>39</v>
      </c>
      <c r="F57" s="198">
        <v>3.42</v>
      </c>
      <c r="H57" s="32"/>
    </row>
    <row r="58" spans="2:8" s="1" customFormat="1" ht="16.899999999999999" customHeight="1">
      <c r="B58" s="32"/>
      <c r="C58" s="199" t="s">
        <v>647</v>
      </c>
      <c r="H58" s="32"/>
    </row>
    <row r="59" spans="2:8" s="1" customFormat="1" ht="16.899999999999999" customHeight="1">
      <c r="B59" s="32"/>
      <c r="C59" s="197" t="s">
        <v>193</v>
      </c>
      <c r="D59" s="197" t="s">
        <v>194</v>
      </c>
      <c r="E59" s="16" t="s">
        <v>132</v>
      </c>
      <c r="F59" s="198">
        <v>3.42</v>
      </c>
      <c r="H59" s="32"/>
    </row>
    <row r="60" spans="2:8" s="1" customFormat="1" ht="16.899999999999999" customHeight="1">
      <c r="B60" s="32"/>
      <c r="C60" s="197" t="s">
        <v>207</v>
      </c>
      <c r="D60" s="197" t="s">
        <v>208</v>
      </c>
      <c r="E60" s="16" t="s">
        <v>116</v>
      </c>
      <c r="F60" s="198">
        <v>1949.4</v>
      </c>
      <c r="H60" s="32"/>
    </row>
    <row r="61" spans="2:8" s="1" customFormat="1" ht="16.899999999999999" customHeight="1">
      <c r="B61" s="32"/>
      <c r="C61" s="197" t="s">
        <v>214</v>
      </c>
      <c r="D61" s="197" t="s">
        <v>215</v>
      </c>
      <c r="E61" s="16" t="s">
        <v>132</v>
      </c>
      <c r="F61" s="198">
        <v>3.4140000000000001</v>
      </c>
      <c r="H61" s="32"/>
    </row>
    <row r="62" spans="2:8" s="1" customFormat="1" ht="16.899999999999999" customHeight="1">
      <c r="B62" s="32"/>
      <c r="C62" s="197" t="s">
        <v>246</v>
      </c>
      <c r="D62" s="197" t="s">
        <v>247</v>
      </c>
      <c r="E62" s="16" t="s">
        <v>132</v>
      </c>
      <c r="F62" s="198">
        <v>3.43</v>
      </c>
      <c r="H62" s="32"/>
    </row>
    <row r="63" spans="2:8" s="1" customFormat="1" ht="16.899999999999999" customHeight="1">
      <c r="B63" s="32"/>
      <c r="C63" s="197" t="s">
        <v>253</v>
      </c>
      <c r="D63" s="197" t="s">
        <v>254</v>
      </c>
      <c r="E63" s="16" t="s">
        <v>132</v>
      </c>
      <c r="F63" s="198">
        <v>3.43</v>
      </c>
      <c r="H63" s="32"/>
    </row>
    <row r="64" spans="2:8" s="1" customFormat="1" ht="16.899999999999999" customHeight="1">
      <c r="B64" s="32"/>
      <c r="C64" s="197" t="s">
        <v>259</v>
      </c>
      <c r="D64" s="197" t="s">
        <v>260</v>
      </c>
      <c r="E64" s="16" t="s">
        <v>132</v>
      </c>
      <c r="F64" s="198">
        <v>3.43</v>
      </c>
      <c r="H64" s="32"/>
    </row>
    <row r="65" spans="2:8" s="1" customFormat="1" ht="33.75">
      <c r="B65" s="32"/>
      <c r="C65" s="197" t="s">
        <v>436</v>
      </c>
      <c r="D65" s="197" t="s">
        <v>437</v>
      </c>
      <c r="E65" s="16" t="s">
        <v>125</v>
      </c>
      <c r="F65" s="198">
        <v>8848.27</v>
      </c>
      <c r="H65" s="32"/>
    </row>
    <row r="66" spans="2:8" s="1" customFormat="1" ht="16.899999999999999" customHeight="1">
      <c r="B66" s="32"/>
      <c r="C66" s="193" t="s">
        <v>151</v>
      </c>
      <c r="D66" s="194" t="s">
        <v>152</v>
      </c>
      <c r="E66" s="195" t="s">
        <v>145</v>
      </c>
      <c r="F66" s="196">
        <v>3314</v>
      </c>
      <c r="H66" s="32"/>
    </row>
    <row r="67" spans="2:8" s="1" customFormat="1" ht="16.899999999999999" customHeight="1">
      <c r="B67" s="32"/>
      <c r="C67" s="197" t="s">
        <v>39</v>
      </c>
      <c r="D67" s="197" t="s">
        <v>190</v>
      </c>
      <c r="E67" s="16" t="s">
        <v>39</v>
      </c>
      <c r="F67" s="198">
        <v>0</v>
      </c>
      <c r="H67" s="32"/>
    </row>
    <row r="68" spans="2:8" s="1" customFormat="1" ht="16.899999999999999" customHeight="1">
      <c r="B68" s="32"/>
      <c r="C68" s="197" t="s">
        <v>39</v>
      </c>
      <c r="D68" s="197" t="s">
        <v>191</v>
      </c>
      <c r="E68" s="16" t="s">
        <v>39</v>
      </c>
      <c r="F68" s="198">
        <v>3314</v>
      </c>
      <c r="H68" s="32"/>
    </row>
    <row r="69" spans="2:8" s="1" customFormat="1" ht="16.899999999999999" customHeight="1">
      <c r="B69" s="32"/>
      <c r="C69" s="197" t="s">
        <v>151</v>
      </c>
      <c r="D69" s="197" t="s">
        <v>192</v>
      </c>
      <c r="E69" s="16" t="s">
        <v>39</v>
      </c>
      <c r="F69" s="198">
        <v>3314</v>
      </c>
      <c r="H69" s="32"/>
    </row>
    <row r="70" spans="2:8" s="1" customFormat="1" ht="16.899999999999999" customHeight="1">
      <c r="B70" s="32"/>
      <c r="C70" s="199" t="s">
        <v>647</v>
      </c>
      <c r="H70" s="32"/>
    </row>
    <row r="71" spans="2:8" s="1" customFormat="1" ht="16.899999999999999" customHeight="1">
      <c r="B71" s="32"/>
      <c r="C71" s="197" t="s">
        <v>181</v>
      </c>
      <c r="D71" s="197" t="s">
        <v>152</v>
      </c>
      <c r="E71" s="16" t="s">
        <v>145</v>
      </c>
      <c r="F71" s="198">
        <v>3314</v>
      </c>
      <c r="H71" s="32"/>
    </row>
    <row r="72" spans="2:8" s="1" customFormat="1" ht="33.75">
      <c r="B72" s="32"/>
      <c r="C72" s="197" t="s">
        <v>436</v>
      </c>
      <c r="D72" s="197" t="s">
        <v>437</v>
      </c>
      <c r="E72" s="16" t="s">
        <v>125</v>
      </c>
      <c r="F72" s="198">
        <v>8848.27</v>
      </c>
      <c r="H72" s="32"/>
    </row>
    <row r="73" spans="2:8" s="1" customFormat="1" ht="16.899999999999999" customHeight="1">
      <c r="B73" s="32"/>
      <c r="C73" s="197" t="s">
        <v>454</v>
      </c>
      <c r="D73" s="197" t="s">
        <v>455</v>
      </c>
      <c r="E73" s="16" t="s">
        <v>125</v>
      </c>
      <c r="F73" s="198">
        <v>5524.29</v>
      </c>
      <c r="H73" s="32"/>
    </row>
    <row r="74" spans="2:8" s="1" customFormat="1" ht="16.899999999999999" customHeight="1">
      <c r="B74" s="32"/>
      <c r="C74" s="197" t="s">
        <v>467</v>
      </c>
      <c r="D74" s="197" t="s">
        <v>468</v>
      </c>
      <c r="E74" s="16" t="s">
        <v>125</v>
      </c>
      <c r="F74" s="198">
        <v>5524.29</v>
      </c>
      <c r="H74" s="32"/>
    </row>
    <row r="75" spans="2:8" s="1" customFormat="1" ht="24">
      <c r="B75" s="32"/>
      <c r="C75" s="193" t="s">
        <v>143</v>
      </c>
      <c r="D75" s="194" t="s">
        <v>144</v>
      </c>
      <c r="E75" s="195" t="s">
        <v>145</v>
      </c>
      <c r="F75" s="196">
        <v>21</v>
      </c>
      <c r="H75" s="32"/>
    </row>
    <row r="76" spans="2:8" s="1" customFormat="1" ht="16.899999999999999" customHeight="1">
      <c r="B76" s="32"/>
      <c r="C76" s="197" t="s">
        <v>39</v>
      </c>
      <c r="D76" s="197" t="s">
        <v>323</v>
      </c>
      <c r="E76" s="16" t="s">
        <v>39</v>
      </c>
      <c r="F76" s="198">
        <v>0</v>
      </c>
      <c r="H76" s="32"/>
    </row>
    <row r="77" spans="2:8" s="1" customFormat="1" ht="16.899999999999999" customHeight="1">
      <c r="B77" s="32"/>
      <c r="C77" s="197" t="s">
        <v>39</v>
      </c>
      <c r="D77" s="197" t="s">
        <v>324</v>
      </c>
      <c r="E77" s="16" t="s">
        <v>39</v>
      </c>
      <c r="F77" s="198">
        <v>21</v>
      </c>
      <c r="H77" s="32"/>
    </row>
    <row r="78" spans="2:8" s="1" customFormat="1" ht="16.899999999999999" customHeight="1">
      <c r="B78" s="32"/>
      <c r="C78" s="197" t="s">
        <v>143</v>
      </c>
      <c r="D78" s="197" t="s">
        <v>192</v>
      </c>
      <c r="E78" s="16" t="s">
        <v>39</v>
      </c>
      <c r="F78" s="198">
        <v>21</v>
      </c>
      <c r="H78" s="32"/>
    </row>
    <row r="79" spans="2:8" s="1" customFormat="1" ht="16.899999999999999" customHeight="1">
      <c r="B79" s="32"/>
      <c r="C79" s="199" t="s">
        <v>647</v>
      </c>
      <c r="H79" s="32"/>
    </row>
    <row r="80" spans="2:8" s="1" customFormat="1" ht="22.5">
      <c r="B80" s="32"/>
      <c r="C80" s="197" t="s">
        <v>319</v>
      </c>
      <c r="D80" s="197" t="s">
        <v>144</v>
      </c>
      <c r="E80" s="16" t="s">
        <v>145</v>
      </c>
      <c r="F80" s="198">
        <v>21</v>
      </c>
      <c r="H80" s="32"/>
    </row>
    <row r="81" spans="2:8" s="1" customFormat="1" ht="16.899999999999999" customHeight="1">
      <c r="B81" s="32"/>
      <c r="C81" s="197" t="s">
        <v>407</v>
      </c>
      <c r="D81" s="197" t="s">
        <v>408</v>
      </c>
      <c r="E81" s="16" t="s">
        <v>125</v>
      </c>
      <c r="F81" s="198">
        <v>10</v>
      </c>
      <c r="H81" s="32"/>
    </row>
    <row r="82" spans="2:8" s="1" customFormat="1" ht="16.899999999999999" customHeight="1">
      <c r="B82" s="32"/>
      <c r="C82" s="193" t="s">
        <v>134</v>
      </c>
      <c r="D82" s="194" t="s">
        <v>135</v>
      </c>
      <c r="E82" s="195" t="s">
        <v>120</v>
      </c>
      <c r="F82" s="196">
        <v>100</v>
      </c>
      <c r="H82" s="32"/>
    </row>
    <row r="83" spans="2:8" s="1" customFormat="1" ht="16.899999999999999" customHeight="1">
      <c r="B83" s="32"/>
      <c r="C83" s="197" t="s">
        <v>39</v>
      </c>
      <c r="D83" s="197" t="s">
        <v>233</v>
      </c>
      <c r="E83" s="16" t="s">
        <v>39</v>
      </c>
      <c r="F83" s="198">
        <v>100</v>
      </c>
      <c r="H83" s="32"/>
    </row>
    <row r="84" spans="2:8" s="1" customFormat="1" ht="16.899999999999999" customHeight="1">
      <c r="B84" s="32"/>
      <c r="C84" s="197" t="s">
        <v>134</v>
      </c>
      <c r="D84" s="197" t="s">
        <v>192</v>
      </c>
      <c r="E84" s="16" t="s">
        <v>39</v>
      </c>
      <c r="F84" s="198">
        <v>100</v>
      </c>
      <c r="H84" s="32"/>
    </row>
    <row r="85" spans="2:8" s="1" customFormat="1" ht="16.899999999999999" customHeight="1">
      <c r="B85" s="32"/>
      <c r="C85" s="199" t="s">
        <v>647</v>
      </c>
      <c r="H85" s="32"/>
    </row>
    <row r="86" spans="2:8" s="1" customFormat="1" ht="22.5">
      <c r="B86" s="32"/>
      <c r="C86" s="197" t="s">
        <v>228</v>
      </c>
      <c r="D86" s="197" t="s">
        <v>229</v>
      </c>
      <c r="E86" s="16" t="s">
        <v>120</v>
      </c>
      <c r="F86" s="198">
        <v>100</v>
      </c>
      <c r="H86" s="32"/>
    </row>
    <row r="87" spans="2:8" s="1" customFormat="1" ht="16.899999999999999" customHeight="1">
      <c r="B87" s="32"/>
      <c r="C87" s="197" t="s">
        <v>235</v>
      </c>
      <c r="D87" s="197" t="s">
        <v>236</v>
      </c>
      <c r="E87" s="16" t="s">
        <v>120</v>
      </c>
      <c r="F87" s="198">
        <v>100</v>
      </c>
      <c r="H87" s="32"/>
    </row>
    <row r="88" spans="2:8" s="1" customFormat="1" ht="16.899999999999999" customHeight="1">
      <c r="B88" s="32"/>
      <c r="C88" s="197" t="s">
        <v>241</v>
      </c>
      <c r="D88" s="197" t="s">
        <v>242</v>
      </c>
      <c r="E88" s="16" t="s">
        <v>120</v>
      </c>
      <c r="F88" s="198">
        <v>100</v>
      </c>
      <c r="H88" s="32"/>
    </row>
    <row r="89" spans="2:8" s="1" customFormat="1" ht="33.75">
      <c r="B89" s="32"/>
      <c r="C89" s="197" t="s">
        <v>445</v>
      </c>
      <c r="D89" s="197" t="s">
        <v>446</v>
      </c>
      <c r="E89" s="16" t="s">
        <v>125</v>
      </c>
      <c r="F89" s="198">
        <v>57.2</v>
      </c>
      <c r="H89" s="32"/>
    </row>
    <row r="90" spans="2:8" s="1" customFormat="1" ht="16.899999999999999" customHeight="1">
      <c r="B90" s="32"/>
      <c r="C90" s="197" t="s">
        <v>461</v>
      </c>
      <c r="D90" s="197" t="s">
        <v>462</v>
      </c>
      <c r="E90" s="16" t="s">
        <v>125</v>
      </c>
      <c r="F90" s="198">
        <v>30.2</v>
      </c>
      <c r="H90" s="32"/>
    </row>
    <row r="91" spans="2:8" s="1" customFormat="1" ht="16.899999999999999" customHeight="1">
      <c r="B91" s="32"/>
      <c r="C91" s="197" t="s">
        <v>473</v>
      </c>
      <c r="D91" s="197" t="s">
        <v>474</v>
      </c>
      <c r="E91" s="16" t="s">
        <v>125</v>
      </c>
      <c r="F91" s="198">
        <v>3.6999999999999998E-2</v>
      </c>
      <c r="H91" s="32"/>
    </row>
    <row r="92" spans="2:8" s="1" customFormat="1" ht="16.899999999999999" customHeight="1">
      <c r="B92" s="32"/>
      <c r="C92" s="197" t="s">
        <v>397</v>
      </c>
      <c r="D92" s="197" t="s">
        <v>398</v>
      </c>
      <c r="E92" s="16" t="s">
        <v>120</v>
      </c>
      <c r="F92" s="198">
        <v>200</v>
      </c>
      <c r="H92" s="32"/>
    </row>
    <row r="93" spans="2:8" s="1" customFormat="1" ht="26.45" customHeight="1">
      <c r="B93" s="32"/>
      <c r="C93" s="192" t="s">
        <v>648</v>
      </c>
      <c r="D93" s="192" t="s">
        <v>96</v>
      </c>
      <c r="H93" s="32"/>
    </row>
    <row r="94" spans="2:8" s="1" customFormat="1" ht="16.899999999999999" customHeight="1">
      <c r="B94" s="32"/>
      <c r="C94" s="193" t="s">
        <v>483</v>
      </c>
      <c r="D94" s="194" t="s">
        <v>484</v>
      </c>
      <c r="E94" s="195" t="s">
        <v>132</v>
      </c>
      <c r="F94" s="196">
        <v>0.06</v>
      </c>
      <c r="H94" s="32"/>
    </row>
    <row r="95" spans="2:8" s="1" customFormat="1" ht="16.899999999999999" customHeight="1">
      <c r="B95" s="32"/>
      <c r="C95" s="197" t="s">
        <v>39</v>
      </c>
      <c r="D95" s="197" t="s">
        <v>504</v>
      </c>
      <c r="E95" s="16" t="s">
        <v>39</v>
      </c>
      <c r="F95" s="198">
        <v>0.06</v>
      </c>
      <c r="H95" s="32"/>
    </row>
    <row r="96" spans="2:8" s="1" customFormat="1" ht="16.899999999999999" customHeight="1">
      <c r="B96" s="32"/>
      <c r="C96" s="197" t="s">
        <v>483</v>
      </c>
      <c r="D96" s="197" t="s">
        <v>192</v>
      </c>
      <c r="E96" s="16" t="s">
        <v>39</v>
      </c>
      <c r="F96" s="198">
        <v>0.06</v>
      </c>
      <c r="H96" s="32"/>
    </row>
    <row r="97" spans="2:8" s="1" customFormat="1" ht="16.899999999999999" customHeight="1">
      <c r="B97" s="32"/>
      <c r="C97" s="199" t="s">
        <v>647</v>
      </c>
      <c r="H97" s="32"/>
    </row>
    <row r="98" spans="2:8" s="1" customFormat="1" ht="16.899999999999999" customHeight="1">
      <c r="B98" s="32"/>
      <c r="C98" s="197" t="s">
        <v>500</v>
      </c>
      <c r="D98" s="197" t="s">
        <v>501</v>
      </c>
      <c r="E98" s="16" t="s">
        <v>132</v>
      </c>
      <c r="F98" s="198">
        <v>0.06</v>
      </c>
      <c r="H98" s="32"/>
    </row>
    <row r="99" spans="2:8" s="1" customFormat="1" ht="16.899999999999999" customHeight="1">
      <c r="B99" s="32"/>
      <c r="C99" s="197" t="s">
        <v>495</v>
      </c>
      <c r="D99" s="197" t="s">
        <v>496</v>
      </c>
      <c r="E99" s="16" t="s">
        <v>132</v>
      </c>
      <c r="F99" s="198">
        <v>0.06</v>
      </c>
      <c r="H99" s="32"/>
    </row>
    <row r="100" spans="2:8" s="1" customFormat="1" ht="16.899999999999999" customHeight="1">
      <c r="B100" s="32"/>
      <c r="C100" s="197" t="s">
        <v>505</v>
      </c>
      <c r="D100" s="197" t="s">
        <v>506</v>
      </c>
      <c r="E100" s="16" t="s">
        <v>132</v>
      </c>
      <c r="F100" s="198">
        <v>0.06</v>
      </c>
      <c r="H100" s="32"/>
    </row>
    <row r="101" spans="2:8" s="1" customFormat="1" ht="16.899999999999999" customHeight="1">
      <c r="B101" s="32"/>
      <c r="C101" s="197" t="s">
        <v>253</v>
      </c>
      <c r="D101" s="197" t="s">
        <v>254</v>
      </c>
      <c r="E101" s="16" t="s">
        <v>132</v>
      </c>
      <c r="F101" s="198">
        <v>0.06</v>
      </c>
      <c r="H101" s="32"/>
    </row>
    <row r="102" spans="2:8" s="1" customFormat="1" ht="16.899999999999999" customHeight="1">
      <c r="B102" s="32"/>
      <c r="C102" s="193" t="s">
        <v>486</v>
      </c>
      <c r="D102" s="194" t="s">
        <v>487</v>
      </c>
      <c r="E102" s="195" t="s">
        <v>125</v>
      </c>
      <c r="F102" s="196">
        <v>75.754999999999995</v>
      </c>
      <c r="H102" s="32"/>
    </row>
    <row r="103" spans="2:8" s="1" customFormat="1" ht="16.899999999999999" customHeight="1">
      <c r="B103" s="32"/>
      <c r="C103" s="197" t="s">
        <v>39</v>
      </c>
      <c r="D103" s="197" t="s">
        <v>532</v>
      </c>
      <c r="E103" s="16" t="s">
        <v>39</v>
      </c>
      <c r="F103" s="198">
        <v>75.754999999999995</v>
      </c>
      <c r="H103" s="32"/>
    </row>
    <row r="104" spans="2:8" s="1" customFormat="1" ht="16.899999999999999" customHeight="1">
      <c r="B104" s="32"/>
      <c r="C104" s="197" t="s">
        <v>486</v>
      </c>
      <c r="D104" s="197" t="s">
        <v>192</v>
      </c>
      <c r="E104" s="16" t="s">
        <v>39</v>
      </c>
      <c r="F104" s="198">
        <v>75.754999999999995</v>
      </c>
      <c r="H104" s="32"/>
    </row>
    <row r="105" spans="2:8" s="1" customFormat="1" ht="16.899999999999999" customHeight="1">
      <c r="B105" s="32"/>
      <c r="C105" s="199" t="s">
        <v>647</v>
      </c>
      <c r="H105" s="32"/>
    </row>
    <row r="106" spans="2:8" s="1" customFormat="1" ht="16.899999999999999" customHeight="1">
      <c r="B106" s="32"/>
      <c r="C106" s="197" t="s">
        <v>383</v>
      </c>
      <c r="D106" s="197" t="s">
        <v>384</v>
      </c>
      <c r="E106" s="16" t="s">
        <v>125</v>
      </c>
      <c r="F106" s="198">
        <v>75.754999999999995</v>
      </c>
      <c r="H106" s="32"/>
    </row>
    <row r="107" spans="2:8" s="1" customFormat="1" ht="33.75">
      <c r="B107" s="32"/>
      <c r="C107" s="197" t="s">
        <v>540</v>
      </c>
      <c r="D107" s="197" t="s">
        <v>541</v>
      </c>
      <c r="E107" s="16" t="s">
        <v>125</v>
      </c>
      <c r="F107" s="198">
        <v>155.96700000000001</v>
      </c>
      <c r="H107" s="32"/>
    </row>
    <row r="108" spans="2:8" s="1" customFormat="1" ht="26.45" customHeight="1">
      <c r="B108" s="32"/>
      <c r="C108" s="192" t="s">
        <v>649</v>
      </c>
      <c r="D108" s="192" t="s">
        <v>105</v>
      </c>
      <c r="H108" s="32"/>
    </row>
    <row r="109" spans="2:8" s="1" customFormat="1" ht="16.899999999999999" customHeight="1">
      <c r="B109" s="32"/>
      <c r="C109" s="193" t="s">
        <v>573</v>
      </c>
      <c r="D109" s="194" t="s">
        <v>574</v>
      </c>
      <c r="E109" s="195" t="s">
        <v>132</v>
      </c>
      <c r="F109" s="196">
        <v>3.48</v>
      </c>
      <c r="H109" s="32"/>
    </row>
    <row r="110" spans="2:8" s="1" customFormat="1" ht="16.899999999999999" customHeight="1">
      <c r="B110" s="32"/>
      <c r="C110" s="197" t="s">
        <v>39</v>
      </c>
      <c r="D110" s="197" t="s">
        <v>198</v>
      </c>
      <c r="E110" s="16" t="s">
        <v>39</v>
      </c>
      <c r="F110" s="198">
        <v>3.42</v>
      </c>
      <c r="H110" s="32"/>
    </row>
    <row r="111" spans="2:8" s="1" customFormat="1" ht="16.899999999999999" customHeight="1">
      <c r="B111" s="32"/>
      <c r="C111" s="197" t="s">
        <v>39</v>
      </c>
      <c r="D111" s="197" t="s">
        <v>504</v>
      </c>
      <c r="E111" s="16" t="s">
        <v>39</v>
      </c>
      <c r="F111" s="198">
        <v>0.06</v>
      </c>
      <c r="H111" s="32"/>
    </row>
    <row r="112" spans="2:8" s="1" customFormat="1" ht="16.899999999999999" customHeight="1">
      <c r="B112" s="32"/>
      <c r="C112" s="197" t="s">
        <v>573</v>
      </c>
      <c r="D112" s="197" t="s">
        <v>192</v>
      </c>
      <c r="E112" s="16" t="s">
        <v>39</v>
      </c>
      <c r="F112" s="198">
        <v>3.48</v>
      </c>
      <c r="H112" s="32"/>
    </row>
    <row r="113" spans="2:8" s="1" customFormat="1" ht="16.899999999999999" customHeight="1">
      <c r="B113" s="32"/>
      <c r="C113" s="199" t="s">
        <v>647</v>
      </c>
      <c r="H113" s="32"/>
    </row>
    <row r="114" spans="2:8" s="1" customFormat="1" ht="33.75">
      <c r="B114" s="32"/>
      <c r="C114" s="197" t="s">
        <v>604</v>
      </c>
      <c r="D114" s="197" t="s">
        <v>605</v>
      </c>
      <c r="E114" s="16" t="s">
        <v>132</v>
      </c>
      <c r="F114" s="198">
        <v>3.48</v>
      </c>
      <c r="H114" s="32"/>
    </row>
    <row r="115" spans="2:8" s="1" customFormat="1" ht="22.5">
      <c r="B115" s="32"/>
      <c r="C115" s="197" t="s">
        <v>614</v>
      </c>
      <c r="D115" s="197" t="s">
        <v>615</v>
      </c>
      <c r="E115" s="16" t="s">
        <v>132</v>
      </c>
      <c r="F115" s="198">
        <v>3.48</v>
      </c>
      <c r="H115" s="32"/>
    </row>
    <row r="116" spans="2:8" s="1" customFormat="1" ht="7.35" customHeight="1">
      <c r="B116" s="42"/>
      <c r="C116" s="43"/>
      <c r="D116" s="43"/>
      <c r="E116" s="43"/>
      <c r="F116" s="43"/>
      <c r="G116" s="43"/>
      <c r="H116" s="32"/>
    </row>
    <row r="117" spans="2:8" s="1" customFormat="1"/>
  </sheetData>
  <sheetProtection algorithmName="SHA-512" hashValue="w/4niPf4AtLkr+6nTe/ExVPwycH+LxcsEWj5gA7+NQ2QjtlV5xaIRZhTF1SwTG0HGTEXAmvaebeAEfSqB7IxFA==" saltValue="wMHsxib8PicD8cNm+X3aOIIP3oBBorL3+FLOkQSHNk2ZF64qqEgtCFD7Zfma4SfSvaoMaMYXqGU/KWbuin8/nA==" spinCount="100000" sheet="1" objects="1" scenarios="1" formatColumns="0" formatRows="0"/>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14</vt:i4>
      </vt:variant>
    </vt:vector>
  </HeadingPairs>
  <TitlesOfParts>
    <vt:vector size="21" baseType="lpstr">
      <vt:lpstr>Rekapitulace zakázky</vt:lpstr>
      <vt:lpstr>Č11-zm_1 - Strojní čištěn...</vt:lpstr>
      <vt:lpstr>Č12-zm_1 - Výměna kolejov...</vt:lpstr>
      <vt:lpstr>Č21 - Práce SZT při Oprav...</vt:lpstr>
      <vt:lpstr>Č31 - VRN</vt:lpstr>
      <vt:lpstr>Č91-zm_1 - NEOCEŇOVAT! Ma...</vt:lpstr>
      <vt:lpstr>Seznam figur</vt:lpstr>
      <vt:lpstr>'Č11-zm_1 - Strojní čištěn...'!Názvy_tisku</vt:lpstr>
      <vt:lpstr>'Č12-zm_1 - Výměna kolejov...'!Názvy_tisku</vt:lpstr>
      <vt:lpstr>'Č21 - Práce SZT při Oprav...'!Názvy_tisku</vt:lpstr>
      <vt:lpstr>'Č31 - VRN'!Názvy_tisku</vt:lpstr>
      <vt:lpstr>'Č91-zm_1 - NEOCEŇOVAT! Ma...'!Názvy_tisku</vt:lpstr>
      <vt:lpstr>'Rekapitulace zakázky'!Názvy_tisku</vt:lpstr>
      <vt:lpstr>'Seznam figur'!Názvy_tisku</vt:lpstr>
      <vt:lpstr>'Č11-zm_1 - Strojní čištěn...'!Oblast_tisku</vt:lpstr>
      <vt:lpstr>'Č12-zm_1 - Výměna kolejov...'!Oblast_tisku</vt:lpstr>
      <vt:lpstr>'Č21 - Práce SZT při Oprav...'!Oblast_tisku</vt:lpstr>
      <vt:lpstr>'Č31 - VRN'!Oblast_tisku</vt:lpstr>
      <vt:lpstr>'Č91-zm_1 - NEOCEŇOVAT! Ma...'!Oblast_tisku</vt:lpstr>
      <vt:lpstr>'Rekapitulace zakázky'!Oblast_tisku</vt:lpstr>
      <vt:lpstr>'Seznam figur'!Oblast_tisku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Horák Jiří, Ing.</dc:creator>
  <cp:lastModifiedBy>Harvanová Radka, DiS.</cp:lastModifiedBy>
  <dcterms:created xsi:type="dcterms:W3CDTF">2023-02-02T18:42:30Z</dcterms:created>
  <dcterms:modified xsi:type="dcterms:W3CDTF">2023-02-03T09:15:14Z</dcterms:modified>
</cp:coreProperties>
</file>