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SO 65-38-23" sheetId="2" r:id="rId2"/>
    <sheet name="SO Cyklo" sheetId="3" r:id="rId3"/>
  </sheets>
  <definedNames/>
  <calcPr/>
  <webPublishing/>
</workbook>
</file>

<file path=xl/sharedStrings.xml><?xml version="1.0" encoding="utf-8"?>
<sst xmlns="http://schemas.openxmlformats.org/spreadsheetml/2006/main" count="569" uniqueCount="230">
  <si>
    <t>Aspe</t>
  </si>
  <si>
    <t>Rekapitulace ceny</t>
  </si>
  <si>
    <t>5213510006</t>
  </si>
  <si>
    <t>Optimalizace trati Praha Smichov (mimo) - Černošice (mimo)</t>
  </si>
  <si>
    <t>ZŘ</t>
  </si>
  <si>
    <t>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</si>
  <si>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</si>
  <si>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</si>
  <si>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</si>
  <si>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</si>
  <si>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</si>
  <si>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</si>
  <si>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</si>
  <si>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</si>
  <si>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E.1.5</t>
  </si>
  <si>
    <t>Ostatní inženýrské objekty</t>
  </si>
  <si>
    <t xml:space="preserve">  SO 65-38-23</t>
  </si>
  <si>
    <t>ŽST Praha Radotín, BIKETOWER, zpevněné plochy HMP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</si>
  <si>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</si>
  <si>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</si>
  <si>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</si>
  <si>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</si>
  <si>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</si>
  <si>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</si>
  <si>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</si>
  <si>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</si>
  <si>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</si>
  <si>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</si>
  <si>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</si>
  <si>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</si>
  <si>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</si>
  <si>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</si>
  <si>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</si>
  <si>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</si>
  <si>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</si>
  <si>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</si>
  <si>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</si>
  <si>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</si>
  <si>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</si>
  <si>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</si>
  <si>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</si>
  <si>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</si>
  <si>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</si>
  <si>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</si>
  <si>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</si>
  <si>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65-38-23</t>
  </si>
  <si>
    <t>SD</t>
  </si>
  <si>
    <t>0</t>
  </si>
  <si>
    <t>Všeobecné konstrukce a práce</t>
  </si>
  <si>
    <t>P</t>
  </si>
  <si>
    <t>1</t>
  </si>
  <si>
    <t>02720</t>
  </si>
  <si>
    <t/>
  </si>
  <si>
    <t>POMOC PRÁCE ZŘÍZ NEBO ZAJIŠŤ REGULACI A OCHRANU DOPRAVY</t>
  </si>
  <si>
    <t>KPL</t>
  </si>
  <si>
    <t>2022_OTSKP</t>
  </si>
  <si>
    <t>PP</t>
  </si>
  <si>
    <t>dopravně inženýrská opatření v průběhu celé stavby (dle schváleného plánu ZOV a vyjádření DI PČR, který si zpracuje a zajistí zhotovitel stavby), zahrnuje osazení, přesuny a odvoz provizorního dopravního značení. Zahrnuje dočasné dopravní značení, semafory, dopravní zařízení (např citybloky, provizorní betonová a ocelová svodidla, ochranná zábradlí, světelné výstražné zařízení atd.) oplocení a všechny související práce po dobu trvání stavby Součástí položky je i údržba a péče o dopravně inženýrská opatření v průběhu celé stavby a projednání.</t>
  </si>
  <si>
    <t>VV</t>
  </si>
  <si>
    <t>schéma B/8 dle TP 66 modifikováno dle požadavku OD a DI-PČR</t>
  </si>
  <si>
    <t>TS</t>
  </si>
  <si>
    <t>zahrnuje veškeré náklady spojené s objednatelem požadovanými zařízeními</t>
  </si>
  <si>
    <t>02950</t>
  </si>
  <si>
    <t>OSTATNÍ POŽADAVKY - POSUDKY, KONTROLY, REVIZNÍ ZPRÁVY</t>
  </si>
  <si>
    <t>Dle požadavku TSK bude po dokončení provedena kamerová kontrola tělesa a přípojky této stávající UV,  
pro její zpětné předání do správy oddělení 1326 TSK. Kamerová kontrola začne rozhledem po vozovce  
nad tělesem vpusti a skončí pohledem kamery z přípojky do stoky jejího zaústění. Přípojka musí  
zůstat čistá bez kameniva nebo hrubých úlomků materiálu. Kamerovou kontrolu požadujeme předat  
elektronicky přímo oddělení 1326 TSK.</t>
  </si>
  <si>
    <t>1 KPL</t>
  </si>
  <si>
    <t>zahrnuje veškeré náklady spojené s objednatelem požadovanými pracemi</t>
  </si>
  <si>
    <t>Zemní práce</t>
  </si>
  <si>
    <t>113188</t>
  </si>
  <si>
    <t>ODSTRANĚNÍ KRYTU ZPEVNĚNÝCH PLOCH Z DLAŽDIC, ODVOZ DO 20KM</t>
  </si>
  <si>
    <t>M3</t>
  </si>
  <si>
    <t>stávající bet. dlažba včetně odvozu a uložení na trvalou skládku</t>
  </si>
  <si>
    <t>74*1,5*0,25=27,750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</si>
  <si>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</si>
  <si>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4</t>
  </si>
  <si>
    <t>113328</t>
  </si>
  <si>
    <t>ODSTRAN PODKL ZPEVNĚNÝCH PLOCH Z KAMENIVA NESTMEL, ODVOZ DO 20KM</t>
  </si>
  <si>
    <t>5</t>
  </si>
  <si>
    <t>113338</t>
  </si>
  <si>
    <t>ODSTRAN PODKL ZPEVNĚNÝCH PLOCH S ASFALT POJIVEM, ODVOZ DO 20KM</t>
  </si>
  <si>
    <t>nová konstrukce podél obrubníku  
74*0,5*0,11=4,070 [A]  
výměna obrusné vrstvy  
300*0,04=12,000 [B]  
Celkem: A+B=16,070 [C]</t>
  </si>
  <si>
    <t>6</t>
  </si>
  <si>
    <t>113358</t>
  </si>
  <si>
    <t>ODSTRAN PODKLADU ZPEVNĚNÝCH PLOCH Z BETONU, ODVOZ DO 20KM</t>
  </si>
  <si>
    <t>stávající bet. plocha včetně odvozu a uložení na trvalou skládku</t>
  </si>
  <si>
    <t>7*1,5*0,2=2,100 [A]</t>
  </si>
  <si>
    <t>7</t>
  </si>
  <si>
    <t>113524</t>
  </si>
  <si>
    <t>ODSTRANĚNÍ CHODNÍKOVÝCH A SILNIČNÍCH OBRUBNÍKŮ BETONOVÝCH, ODVOZ DO 5KM</t>
  </si>
  <si>
    <t>M</t>
  </si>
  <si>
    <t>74=74,000 [A]</t>
  </si>
  <si>
    <t>8</t>
  </si>
  <si>
    <t>123738</t>
  </si>
  <si>
    <t>ODKOP PRO SPOD STAVBU SILNIC A ŽELEZNIC TŘ. I, ODVOZ DO 20KM</t>
  </si>
  <si>
    <t>74*1,5*0,2=22,200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</si>
  <si>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</si>
  <si>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9</t>
  </si>
  <si>
    <t>18110</t>
  </si>
  <si>
    <t>ÚPRAVA PLÁNĚ SE ZHUTNĚNÍM V HORNINĚ TŘ. I</t>
  </si>
  <si>
    <t>M2</t>
  </si>
  <si>
    <t>(115+3,5+7,5+5+8,7)=139,700 [A]  
Celkem: A=139,700 [B]</t>
  </si>
  <si>
    <t>položka zahrnuje úpravu pláně včetně vyrovnání výškových rozdílů. Míru zhutnění určuje projekt.</t>
  </si>
  <si>
    <t>Komunikace</t>
  </si>
  <si>
    <t>10</t>
  </si>
  <si>
    <t>56210</t>
  </si>
  <si>
    <t>VOZOVKOVÉ VRSTVY Z MATERIÁLŮ STABIL CEMENTEM</t>
  </si>
  <si>
    <t>vjezd  
10*2*0,12=2,400 [A]  
napojení   
74*0,25*0,12=2,220 [B]  
Celkem: A+B=4,620 [C]</t>
  </si>
  <si>
    <t>- dodání směsi v požadované kvalitě 
- očištění podkladu 
- uložení směsi dle předepsaného technologického předpisu a zhutnění vrstvy v předepsané tloušťce 
- zřízení vrstvy bez rozlišení šířky, pokládání vrstvy po etapách, včetně pracovních spar a spojů 
- úpravu napojení, ukončení 
- úpravu dilatačních spar včetně předepsané výztuže 
- nezahrnuje postřiky, nátěry 
- nezahrnuje úpravu povrchu krytu</t>
  </si>
  <si>
    <t>11</t>
  </si>
  <si>
    <t>56320</t>
  </si>
  <si>
    <t>VOZOVKOVÉ VRSTVY Z VIBROVANÉHO ŠTĚRKU</t>
  </si>
  <si>
    <t>7*2*0,2=2,800 [A]</t>
  </si>
  <si>
    <t>- dodání kameniva předepsané kvality a zrnitosti 
hrubé drcenné kamenivo (štěrk) HDK 32/63 tl. 200mm  
kce D a G 
- rozprostření a zhutnění vrstvy v předepsané tloušťce 
- zřízení vrstvy bez rozlišení šířky, pokládání vrstvy po etapách 
- nezahrnuje postřiky, nátěry</t>
  </si>
  <si>
    <t>12</t>
  </si>
  <si>
    <t>56330</t>
  </si>
  <si>
    <t>VOZOVKOVÉ VRSTVY ZE ŠTĚRKODRTI</t>
  </si>
  <si>
    <t>(115+3,5+7,5+5+8,7)*0,25=34,925 [A]  
Celkem: A=34,925 [B]</t>
  </si>
  <si>
    <t>- dodání kameniva předepsané kvality a zrnitosti 
štěrkodrť ŠD A 0-32  
kce C , kce  D a kce G 
- rozprostření a zhutnění vrstvy v předepsané tloušťce 
- zřízení vrstvy bez rozlišení šířky, pokládání vrstvy po etapách 
- nezahrnuje postřiky, nátěry</t>
  </si>
  <si>
    <t>13</t>
  </si>
  <si>
    <t>572213</t>
  </si>
  <si>
    <t>SPOJOVACÍ POSTŘIK Z EMULZE DO 0,5KG/M2</t>
  </si>
  <si>
    <t>PS-E 0,25kg/m2</t>
  </si>
  <si>
    <t>na vrstvu ACL  
nová konstrukce podél obrubníku  
74*0,5=37,000 [D]  
výměna obrusné vrstvy  
300=300,000 [E]  
navrstvu SC  
74*0,25=18,500 [B]  
Celkem: D+E+B=355,500 [F]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</si>
  <si>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</si>
  <si>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14</t>
  </si>
  <si>
    <t>574C56</t>
  </si>
  <si>
    <t>ASFALTOVÝ BETON PRO LOŽNÍ VRSTVY ACL 16+, 16S TL. 60MM</t>
  </si>
  <si>
    <t>ACL 16+, 50/70</t>
  </si>
  <si>
    <t>74*0,25=18,500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</si>
  <si>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</si>
  <si>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15</t>
  </si>
  <si>
    <t>575B53</t>
  </si>
  <si>
    <t>LITÝ ASFALT MA II (KŘIŽ, PARKOVIŠTĚ, ZASTÁVKY) 11 TL. 40MM</t>
  </si>
  <si>
    <t>MA II  tl. 40mm</t>
  </si>
  <si>
    <t>nová konstrukce podél obrubníku  
74*0,5=37,000 [A]  
výměna obrusné vrstvy  
300=300,000 [B]  
Celkem: (A+B)*0,04=13,480 [C]</t>
  </si>
  <si>
    <t>16</t>
  </si>
  <si>
    <t>582612</t>
  </si>
  <si>
    <t>KRYTY Z BETON DLAŽDIC SE ZÁMKEM ŠEDÝCH TL 80MM DO LOŽE Z KAM</t>
  </si>
  <si>
    <t>betonová zámková dlažba vzor íčko, včetně lože a vyspárování drtí   
konstrukce D</t>
  </si>
  <si>
    <t>115+7*0,5=118,500 [A]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</si>
  <si>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</si>
  <si>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17</t>
  </si>
  <si>
    <t>58261B</t>
  </si>
  <si>
    <t>KRYTY Z BETON DLAŽDIC SE ZÁMKEM BAREV RELIÉF TL 80MM DO LOŽE Z KAM</t>
  </si>
  <si>
    <t>betonová (zámková) dlažba vzor íčko s hmatovými výstupky červené barvy, včetně lože a spárování drtí</t>
  </si>
  <si>
    <t>2,5+5=7,500 [A]</t>
  </si>
  <si>
    <t>18</t>
  </si>
  <si>
    <t>58271</t>
  </si>
  <si>
    <t>DLÁŽDĚNÉ KRYTY Z DESEK Z KONGLOMER KAMENE DO LOŽE Z KAMENIVA</t>
  </si>
  <si>
    <t>umělá vodící linie z polymerbetonu 400/400/80, včetně lože a spárování drtí dle technického návodu TNTZÚS 12.03.06</t>
  </si>
  <si>
    <t>5=5,000 [A]</t>
  </si>
  <si>
    <t>19</t>
  </si>
  <si>
    <t>lemování signálních a vodících pásů 255/255/80 hladká dlaždice bez sražené hrany pro dosažení hmatového kontrastu, včetně lože a spárování drtí dle technického návodu TNTZÚS 12.03.06</t>
  </si>
  <si>
    <t>(11*2+7)*0,3=8,700 [A]</t>
  </si>
  <si>
    <t>Potrubí</t>
  </si>
  <si>
    <t>20</t>
  </si>
  <si>
    <t>89922</t>
  </si>
  <si>
    <t>VÝŠKOVÁ ÚPRAVA MŘÍŽÍ</t>
  </si>
  <si>
    <t>KUS</t>
  </si>
  <si>
    <t>pročištění + výšková úprava mříže UV</t>
  </si>
  <si>
    <t>1=1,000 [A]</t>
  </si>
  <si>
    <t>- položka výškové úpravy zahrnuje všechny nutné práce a materiály pro zvýšení nebo snížení zařízení (včetně nutné úpravy stávajícího povrchu vozovky nebo chodníku).</t>
  </si>
  <si>
    <t>Ostatní konstrukce a práce</t>
  </si>
  <si>
    <t>21</t>
  </si>
  <si>
    <t>914171</t>
  </si>
  <si>
    <t>DOPRAVNÍ ZNAČKY ZÁKLADNÍ VELIKOSTI HLINÍKOVÉ FÓLIE TŘ 2 - DODÁVKA A MONTÁŽ</t>
  </si>
  <si>
    <t>B28  
2+  
B20a"30"+"40"  
2+  
A19  
2+  
B1  
1+  
E1  
1+  
C14a "CYKLISTO SESEDNI Z KOLA"  
1=9,000 [A]</t>
  </si>
  <si>
    <t>položka zahrnuje:   
- sloupky a upevňovací zařízení včetně jejich osazení (betonová patka, zemní práce)   
- u dočasných sloupků a upevňovacích zařízení údržbu po celou dobu trvání funkce, náhradu zničených nebo ztracených kusů, nutnou opravu poškozených částí</t>
  </si>
  <si>
    <t>22</t>
  </si>
  <si>
    <t>914911</t>
  </si>
  <si>
    <t>SLOUPKY A STOJKY DOPRAVNÍCH ZNAČEK Z OCEL TRUBEK SE ZABETONOVÁNÍM - DODÁVKA A MONTÁŽ</t>
  </si>
  <si>
    <t>6=6,000 [A]</t>
  </si>
  <si>
    <t>položka zahrnuje: 
- sloupky a upevňovací zařízení včetně jejich osazení (betonová patka, zemní práce)  
- u dočasných sloupků a upevňovacích zařízení údržbu po celou dobu trvání funkce, náhradu zničených nebo ztracených kusů, nutnou opravu poškozených částí</t>
  </si>
  <si>
    <t>23</t>
  </si>
  <si>
    <t>917212</t>
  </si>
  <si>
    <t>ZÁHONOVÉ OBRUBY Z BETONOVÝCH OBRUBNÍKŮ ŠÍŘ 80MM</t>
  </si>
  <si>
    <t>75=75,000 [A]</t>
  </si>
  <si>
    <t>Položka zahrnuje: 
dodání a pokládku betonových obrubníků o rozměrech předepsaných zadávací dokumentací 
betonové lože i boční betonovou opěrku.</t>
  </si>
  <si>
    <t>24</t>
  </si>
  <si>
    <t>917224</t>
  </si>
  <si>
    <t>SILNIČNÍ A CHODNÍKOVÉ OBRUBY Z BETONOVÝCH OBRUBNÍKŮ ŠÍŘ 150MM</t>
  </si>
  <si>
    <t>74=74,000 [A]  
Celkem: A=74,000 [B]</t>
  </si>
  <si>
    <t>Položka zahrnuje: 
dodání a pokládku betonových obrubníků o rozměrech předepsaných zadávací dokumentací 
betonové lože i boční betonovou opěrku. 
včetně bet. lože C16/20  s boční opěrou</t>
  </si>
  <si>
    <t>25</t>
  </si>
  <si>
    <t>919112</t>
  </si>
  <si>
    <t>ŘEZÁNÍ ASFALTOVÉHO KRYTU VOZOVEK TL DO 100MM</t>
  </si>
  <si>
    <t>napojení na stávající stav</t>
  </si>
  <si>
    <t>podél stávající vozovky  
130=130,000 [A]  
podél obruby  
75=75,000 [B]  
Celkem: A+B=205,000 [C]</t>
  </si>
  <si>
    <t>položka zahrnuje řezání vozovkové vrstvy v předepsané tloušťce, včetně spotřeby vody</t>
  </si>
  <si>
    <t>26</t>
  </si>
  <si>
    <t>931321</t>
  </si>
  <si>
    <t>TĚSNĚNÍ DILATAČ SPAR ASF ZÁLIVKOU MODIFIK PRŮŘ DO 100MM2</t>
  </si>
  <si>
    <t>položka zahrnuje dodávku a osazení předepsaného materiálu, očištění ploch spáry před úpravou, očištění okolí spáry po úpravě 
nezahrnuje těsnící profil</t>
  </si>
  <si>
    <t>27</t>
  </si>
  <si>
    <t>966842</t>
  </si>
  <si>
    <t>ODSTRANĚNÍ OPLOCENÍ Z DRÁT PLETIVA</t>
  </si>
  <si>
    <t>včetně bez základu a uložení</t>
  </si>
  <si>
    <t>73=73,000 [A]</t>
  </si>
  <si>
    <t>položka zahrnuje: 
- kompletní bourací práce včetně odstranění základových konstrukcí a nezbytného rozsahu zemních prací, 
- veškerou manipulaci s vybouranou sutí a hmotami včetně uložení na skládku, 
- veškeré další práce plynoucí z technologického předpisu a z platných předpisů, 
- odstranění sloupků z jiného materiálu, odstranění vrat a vrátek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</si>
  <si>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990</t>
  </si>
  <si>
    <t>Poplatky za skládky</t>
  </si>
  <si>
    <t>28</t>
  </si>
  <si>
    <t>R1_014111</t>
  </si>
  <si>
    <t>POPLATKY ZA SKLÁDKU TYP S-IO (INERTNÍ ODPAD)</t>
  </si>
  <si>
    <t>T</t>
  </si>
  <si>
    <t>k.č. 17 01 01 - Beton z demolic objektů, základů TV    
recyklační středisko stavebních odpadů Záběhlice v k.ú. Záběhlice</t>
  </si>
  <si>
    <t>pol. 113188 dlažba  
27,75*2,2=61,050 [A]  
pol. 113524 sil. obr.  
74*2,2=162,800 [B]  
pol. 113358 beton  
2,1*2,2=4,620 [C]  
pol. 966842  oplocení  
73*2,2=160,600 [D]  
Celkem: A+B+C+D=389,070 [E]</t>
  </si>
  <si>
    <t>zahrnuje veškeré poplatky provozovateli skládky související s uložením odpadu na skládce.</t>
  </si>
  <si>
    <t>29</t>
  </si>
  <si>
    <t>R2_014111</t>
  </si>
  <si>
    <t>17 05 04 - Kamenná suť   
recyklační středisko stavebních odpadů Záběhlice v k.ú. Záběhlice</t>
  </si>
  <si>
    <t>pol. 113328 štěrk  
27,75*2,2=61,050 [A]</t>
  </si>
  <si>
    <t>30</t>
  </si>
  <si>
    <t>R3_014111</t>
  </si>
  <si>
    <t>k.č. 17 03 02 - Vybouraný asfaltový beton bez dehtu    
recyklační středisko stavebních odpadů Záběhlice v k.ú. Záběhlice</t>
  </si>
  <si>
    <t>113138 pol. asfalt  
12*2,2=26,400 [A]</t>
  </si>
  <si>
    <t>31</t>
  </si>
  <si>
    <t>R_014121</t>
  </si>
  <si>
    <t>POPLATKY ZA SKLÁDKU TYP S-OO (OSTATNÍ ODPAD)</t>
  </si>
  <si>
    <t>Vytěžené zeminy a horniny - I. třída těžitelnosti  k.č. 17 05 04   
rekultivace Chýně</t>
  </si>
  <si>
    <t>pol. 123738 odkop  
22,2*1,8=39,960 [A]  
Celkem: A=39,960 [B]</t>
  </si>
  <si>
    <t xml:space="preserve">  SO Cyklo</t>
  </si>
  <si>
    <t>D+M cyklopřístřešek</t>
  </si>
  <si>
    <t>SO Cyklo</t>
  </si>
  <si>
    <t>R01</t>
  </si>
  <si>
    <t>Dodávka a montáž cyklopřístřešku pro 50 kol</t>
  </si>
  <si>
    <t>[bez vazby na CS]</t>
  </si>
  <si>
    <t>Položka obsahuje kompletní řešení dodávky a monatáže cyklopřístřešku</t>
  </si>
  <si>
    <t>Kompletní řešení</t>
  </si>
  <si>
    <t>Zahrnuje veškeré práce spojené s Dodávkou a montáží cyklopřístřešku.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</si>
</sst>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</f>
      </c>
    </row>
    <row r="7" spans="2:3" ht="12.75" customHeight="1">
      <c r="B7" s="8" t="s">
        <v>7</v>
      </c>
      <c s="10">
        <f>0+E10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'SO 65-38-23'!K8+'SO 65-38-23'!M8</f>
      </c>
      <c s="14">
        <f>C11*0.21</f>
      </c>
      <c s="14">
        <f>C11+D11</f>
      </c>
      <c s="13">
        <f>'SO 65-38-23'!T7</f>
      </c>
    </row>
    <row r="12" spans="1:6" ht="12.75">
      <c r="A12" s="11" t="s">
        <v>221</v>
      </c>
      <c s="12" t="s">
        <v>222</v>
      </c>
      <c s="14">
        <f>'SO Cyklo'!K8+'SO Cyklo'!M8</f>
      </c>
      <c s="14">
        <f>C12*0.21</f>
      </c>
      <c s="14">
        <f>C12+D12</f>
      </c>
      <c s="13">
        <f>'SO Cyklo'!T7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COUNTIFS(L8:L135,"=0",A8:A135,"P")+COUNTIFS(L8:L135,"",A8:A135,"P")+SUM(Q8:Q135)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0+J9+J18+J47+J88+J93+J122</f>
      </c>
      <c s="29">
        <f>0+K9+K18+K47+K88+K93+K122</f>
      </c>
      <c s="29">
        <f>0+L9+L18+L47+L88+L93+L122</f>
      </c>
      <c s="29">
        <f>0+M9+M18+M47+M88+M93+M122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89.25">
      <c r="A11" s="35" t="s">
        <v>56</v>
      </c>
      <c r="E11" s="39" t="s">
        <v>57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61</v>
      </c>
    </row>
    <row r="14" spans="1:16" ht="12.75">
      <c r="A14" t="s">
        <v>49</v>
      </c>
      <c s="34" t="s">
        <v>27</v>
      </c>
      <c s="34" t="s">
        <v>62</v>
      </c>
      <c s="35" t="s">
        <v>52</v>
      </c>
      <c s="6" t="s">
        <v>63</v>
      </c>
      <c s="36" t="s">
        <v>54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14.75">
      <c r="A15" s="35" t="s">
        <v>56</v>
      </c>
      <c r="E15" s="39" t="s">
        <v>64</v>
      </c>
    </row>
    <row r="16" spans="1:5" ht="12.75">
      <c r="A16" s="35" t="s">
        <v>58</v>
      </c>
      <c r="E16" s="40" t="s">
        <v>65</v>
      </c>
    </row>
    <row r="17" spans="1:5" ht="12.75">
      <c r="A17" t="s">
        <v>60</v>
      </c>
      <c r="E17" s="39" t="s">
        <v>66</v>
      </c>
    </row>
    <row r="18" spans="1:13" ht="12.75">
      <c r="A18" t="s">
        <v>46</v>
      </c>
      <c r="C18" s="31" t="s">
        <v>50</v>
      </c>
      <c r="E18" s="33" t="s">
        <v>67</v>
      </c>
      <c r="J18" s="32">
        <f>0</f>
      </c>
      <c s="32">
        <f>0</f>
      </c>
      <c s="32">
        <f>0+L19+L23+L27+L31+L35+L39+L43</f>
      </c>
      <c s="32">
        <f>0+M19+M23+M27+M31+M35+M39+M43</f>
      </c>
    </row>
    <row r="19" spans="1:16" ht="12.75">
      <c r="A19" t="s">
        <v>49</v>
      </c>
      <c s="34" t="s">
        <v>26</v>
      </c>
      <c s="34" t="s">
        <v>68</v>
      </c>
      <c s="35" t="s">
        <v>52</v>
      </c>
      <c s="6" t="s">
        <v>69</v>
      </c>
      <c s="36" t="s">
        <v>70</v>
      </c>
      <c s="37">
        <v>27.75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71</v>
      </c>
    </row>
    <row r="21" spans="1:5" ht="12.75">
      <c r="A21" s="35" t="s">
        <v>58</v>
      </c>
      <c r="E21" s="40" t="s">
        <v>72</v>
      </c>
    </row>
    <row r="22" spans="1:5" ht="63.75">
      <c r="A22" t="s">
        <v>60</v>
      </c>
      <c r="E22" s="39" t="s">
        <v>73</v>
      </c>
    </row>
    <row r="23" spans="1:16" ht="25.5">
      <c r="A23" t="s">
        <v>49</v>
      </c>
      <c s="34" t="s">
        <v>74</v>
      </c>
      <c s="34" t="s">
        <v>75</v>
      </c>
      <c s="35" t="s">
        <v>52</v>
      </c>
      <c s="6" t="s">
        <v>76</v>
      </c>
      <c s="36" t="s">
        <v>70</v>
      </c>
      <c s="37">
        <v>27.75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25.5">
      <c r="A24" s="35" t="s">
        <v>56</v>
      </c>
      <c r="E24" s="39" t="s">
        <v>76</v>
      </c>
    </row>
    <row r="25" spans="1:5" ht="12.75">
      <c r="A25" s="35" t="s">
        <v>58</v>
      </c>
      <c r="E25" s="40" t="s">
        <v>72</v>
      </c>
    </row>
    <row r="26" spans="1:5" ht="63.75">
      <c r="A26" t="s">
        <v>60</v>
      </c>
      <c r="E26" s="39" t="s">
        <v>73</v>
      </c>
    </row>
    <row r="27" spans="1:16" ht="25.5">
      <c r="A27" t="s">
        <v>49</v>
      </c>
      <c s="34" t="s">
        <v>77</v>
      </c>
      <c s="34" t="s">
        <v>78</v>
      </c>
      <c s="35" t="s">
        <v>52</v>
      </c>
      <c s="6" t="s">
        <v>79</v>
      </c>
      <c s="36" t="s">
        <v>70</v>
      </c>
      <c s="37">
        <v>16.07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25.5">
      <c r="A28" s="35" t="s">
        <v>56</v>
      </c>
      <c r="E28" s="39" t="s">
        <v>79</v>
      </c>
    </row>
    <row r="29" spans="1:5" ht="63.75">
      <c r="A29" s="35" t="s">
        <v>58</v>
      </c>
      <c r="E29" s="40" t="s">
        <v>80</v>
      </c>
    </row>
    <row r="30" spans="1:5" ht="63.75">
      <c r="A30" t="s">
        <v>60</v>
      </c>
      <c r="E30" s="39" t="s">
        <v>73</v>
      </c>
    </row>
    <row r="31" spans="1:16" ht="12.75">
      <c r="A31" t="s">
        <v>49</v>
      </c>
      <c s="34" t="s">
        <v>81</v>
      </c>
      <c s="34" t="s">
        <v>82</v>
      </c>
      <c s="35" t="s">
        <v>52</v>
      </c>
      <c s="6" t="s">
        <v>83</v>
      </c>
      <c s="36" t="s">
        <v>70</v>
      </c>
      <c s="37">
        <v>2.1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84</v>
      </c>
    </row>
    <row r="33" spans="1:5" ht="12.75">
      <c r="A33" s="35" t="s">
        <v>58</v>
      </c>
      <c r="E33" s="40" t="s">
        <v>85</v>
      </c>
    </row>
    <row r="34" spans="1:5" ht="63.75">
      <c r="A34" t="s">
        <v>60</v>
      </c>
      <c r="E34" s="39" t="s">
        <v>73</v>
      </c>
    </row>
    <row r="35" spans="1:16" ht="25.5">
      <c r="A35" t="s">
        <v>49</v>
      </c>
      <c s="34" t="s">
        <v>86</v>
      </c>
      <c s="34" t="s">
        <v>87</v>
      </c>
      <c s="35" t="s">
        <v>52</v>
      </c>
      <c s="6" t="s">
        <v>88</v>
      </c>
      <c s="36" t="s">
        <v>89</v>
      </c>
      <c s="37">
        <v>74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52</v>
      </c>
    </row>
    <row r="37" spans="1:5" ht="12.75">
      <c r="A37" s="35" t="s">
        <v>58</v>
      </c>
      <c r="E37" s="40" t="s">
        <v>90</v>
      </c>
    </row>
    <row r="38" spans="1:5" ht="63.75">
      <c r="A38" t="s">
        <v>60</v>
      </c>
      <c r="E38" s="39" t="s">
        <v>73</v>
      </c>
    </row>
    <row r="39" spans="1:16" ht="12.75">
      <c r="A39" t="s">
        <v>49</v>
      </c>
      <c s="34" t="s">
        <v>91</v>
      </c>
      <c s="34" t="s">
        <v>92</v>
      </c>
      <c s="35" t="s">
        <v>52</v>
      </c>
      <c s="6" t="s">
        <v>93</v>
      </c>
      <c s="36" t="s">
        <v>70</v>
      </c>
      <c s="37">
        <v>22.2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12.75">
      <c r="A41" s="35" t="s">
        <v>58</v>
      </c>
      <c r="E41" s="40" t="s">
        <v>94</v>
      </c>
    </row>
    <row r="42" spans="1:5" ht="369.75">
      <c r="A42" t="s">
        <v>60</v>
      </c>
      <c r="E42" s="39" t="s">
        <v>95</v>
      </c>
    </row>
    <row r="43" spans="1:16" ht="12.75">
      <c r="A43" t="s">
        <v>49</v>
      </c>
      <c s="34" t="s">
        <v>96</v>
      </c>
      <c s="34" t="s">
        <v>97</v>
      </c>
      <c s="35" t="s">
        <v>52</v>
      </c>
      <c s="6" t="s">
        <v>98</v>
      </c>
      <c s="36" t="s">
        <v>99</v>
      </c>
      <c s="37">
        <v>139.7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12.75">
      <c r="A44" s="35" t="s">
        <v>56</v>
      </c>
      <c r="E44" s="39" t="s">
        <v>52</v>
      </c>
    </row>
    <row r="45" spans="1:5" ht="25.5">
      <c r="A45" s="35" t="s">
        <v>58</v>
      </c>
      <c r="E45" s="40" t="s">
        <v>100</v>
      </c>
    </row>
    <row r="46" spans="1:5" ht="25.5">
      <c r="A46" t="s">
        <v>60</v>
      </c>
      <c r="E46" s="39" t="s">
        <v>101</v>
      </c>
    </row>
    <row r="47" spans="1:13" ht="12.75">
      <c r="A47" t="s">
        <v>46</v>
      </c>
      <c r="C47" s="31" t="s">
        <v>77</v>
      </c>
      <c r="E47" s="33" t="s">
        <v>102</v>
      </c>
      <c r="J47" s="32">
        <f>0</f>
      </c>
      <c s="32">
        <f>0</f>
      </c>
      <c s="32">
        <f>0+L48+L52+L56+L60+L64+L68+L72+L76+L80+L84</f>
      </c>
      <c s="32">
        <f>0+M48+M52+M56+M60+M64+M68+M72+M76+M80+M84</f>
      </c>
    </row>
    <row r="48" spans="1:16" ht="12.75">
      <c r="A48" t="s">
        <v>49</v>
      </c>
      <c s="34" t="s">
        <v>103</v>
      </c>
      <c s="34" t="s">
        <v>104</v>
      </c>
      <c s="35" t="s">
        <v>52</v>
      </c>
      <c s="6" t="s">
        <v>105</v>
      </c>
      <c s="36" t="s">
        <v>70</v>
      </c>
      <c s="37">
        <v>4.62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27</v>
      </c>
    </row>
    <row r="49" spans="1:5" ht="12.75">
      <c r="A49" s="35" t="s">
        <v>56</v>
      </c>
      <c r="E49" s="39" t="s">
        <v>52</v>
      </c>
    </row>
    <row r="50" spans="1:5" ht="63.75">
      <c r="A50" s="35" t="s">
        <v>58</v>
      </c>
      <c r="E50" s="40" t="s">
        <v>106</v>
      </c>
    </row>
    <row r="51" spans="1:5" ht="127.5">
      <c r="A51" t="s">
        <v>60</v>
      </c>
      <c r="E51" s="39" t="s">
        <v>107</v>
      </c>
    </row>
    <row r="52" spans="1:16" ht="12.75">
      <c r="A52" t="s">
        <v>49</v>
      </c>
      <c s="34" t="s">
        <v>108</v>
      </c>
      <c s="34" t="s">
        <v>109</v>
      </c>
      <c s="35" t="s">
        <v>52</v>
      </c>
      <c s="6" t="s">
        <v>110</v>
      </c>
      <c s="36" t="s">
        <v>70</v>
      </c>
      <c s="37">
        <v>2.8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27</v>
      </c>
    </row>
    <row r="53" spans="1:5" ht="12.75">
      <c r="A53" s="35" t="s">
        <v>56</v>
      </c>
      <c r="E53" s="39" t="s">
        <v>52</v>
      </c>
    </row>
    <row r="54" spans="1:5" ht="12.75">
      <c r="A54" s="35" t="s">
        <v>58</v>
      </c>
      <c r="E54" s="40" t="s">
        <v>111</v>
      </c>
    </row>
    <row r="55" spans="1:5" ht="76.5">
      <c r="A55" t="s">
        <v>60</v>
      </c>
      <c r="E55" s="39" t="s">
        <v>112</v>
      </c>
    </row>
    <row r="56" spans="1:16" ht="12.75">
      <c r="A56" t="s">
        <v>49</v>
      </c>
      <c s="34" t="s">
        <v>113</v>
      </c>
      <c s="34" t="s">
        <v>114</v>
      </c>
      <c s="35" t="s">
        <v>52</v>
      </c>
      <c s="6" t="s">
        <v>115</v>
      </c>
      <c s="36" t="s">
        <v>70</v>
      </c>
      <c s="37">
        <v>34.925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27</v>
      </c>
    </row>
    <row r="57" spans="1:5" ht="12.75">
      <c r="A57" s="35" t="s">
        <v>56</v>
      </c>
      <c r="E57" s="39" t="s">
        <v>52</v>
      </c>
    </row>
    <row r="58" spans="1:5" ht="25.5">
      <c r="A58" s="35" t="s">
        <v>58</v>
      </c>
      <c r="E58" s="40" t="s">
        <v>116</v>
      </c>
    </row>
    <row r="59" spans="1:5" ht="76.5">
      <c r="A59" t="s">
        <v>60</v>
      </c>
      <c r="E59" s="39" t="s">
        <v>117</v>
      </c>
    </row>
    <row r="60" spans="1:16" ht="12.75">
      <c r="A60" t="s">
        <v>49</v>
      </c>
      <c s="34" t="s">
        <v>118</v>
      </c>
      <c s="34" t="s">
        <v>119</v>
      </c>
      <c s="35" t="s">
        <v>52</v>
      </c>
      <c s="6" t="s">
        <v>120</v>
      </c>
      <c s="36" t="s">
        <v>99</v>
      </c>
      <c s="37">
        <v>355.5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27</v>
      </c>
    </row>
    <row r="61" spans="1:5" ht="12.75">
      <c r="A61" s="35" t="s">
        <v>56</v>
      </c>
      <c r="E61" s="39" t="s">
        <v>121</v>
      </c>
    </row>
    <row r="62" spans="1:5" ht="140.25">
      <c r="A62" s="35" t="s">
        <v>58</v>
      </c>
      <c r="E62" s="40" t="s">
        <v>122</v>
      </c>
    </row>
    <row r="63" spans="1:5" ht="51">
      <c r="A63" t="s">
        <v>60</v>
      </c>
      <c r="E63" s="39" t="s">
        <v>123</v>
      </c>
    </row>
    <row r="64" spans="1:16" ht="12.75">
      <c r="A64" t="s">
        <v>49</v>
      </c>
      <c s="34" t="s">
        <v>124</v>
      </c>
      <c s="34" t="s">
        <v>125</v>
      </c>
      <c s="35" t="s">
        <v>52</v>
      </c>
      <c s="6" t="s">
        <v>126</v>
      </c>
      <c s="36" t="s">
        <v>99</v>
      </c>
      <c s="37">
        <v>18.5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27</v>
      </c>
    </row>
    <row r="65" spans="1:5" ht="12.75">
      <c r="A65" s="35" t="s">
        <v>56</v>
      </c>
      <c r="E65" s="39" t="s">
        <v>127</v>
      </c>
    </row>
    <row r="66" spans="1:5" ht="12.75">
      <c r="A66" s="35" t="s">
        <v>58</v>
      </c>
      <c r="E66" s="40" t="s">
        <v>128</v>
      </c>
    </row>
    <row r="67" spans="1:5" ht="140.25">
      <c r="A67" t="s">
        <v>60</v>
      </c>
      <c r="E67" s="39" t="s">
        <v>129</v>
      </c>
    </row>
    <row r="68" spans="1:16" ht="12.75">
      <c r="A68" t="s">
        <v>49</v>
      </c>
      <c s="34" t="s">
        <v>130</v>
      </c>
      <c s="34" t="s">
        <v>131</v>
      </c>
      <c s="35" t="s">
        <v>52</v>
      </c>
      <c s="6" t="s">
        <v>132</v>
      </c>
      <c s="36" t="s">
        <v>99</v>
      </c>
      <c s="37">
        <v>13.48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27</v>
      </c>
    </row>
    <row r="69" spans="1:5" ht="12.75">
      <c r="A69" s="35" t="s">
        <v>56</v>
      </c>
      <c r="E69" s="39" t="s">
        <v>133</v>
      </c>
    </row>
    <row r="70" spans="1:5" ht="63.75">
      <c r="A70" s="35" t="s">
        <v>58</v>
      </c>
      <c r="E70" s="40" t="s">
        <v>134</v>
      </c>
    </row>
    <row r="71" spans="1:5" ht="140.25">
      <c r="A71" t="s">
        <v>60</v>
      </c>
      <c r="E71" s="39" t="s">
        <v>129</v>
      </c>
    </row>
    <row r="72" spans="1:16" ht="12.75">
      <c r="A72" t="s">
        <v>49</v>
      </c>
      <c s="34" t="s">
        <v>135</v>
      </c>
      <c s="34" t="s">
        <v>136</v>
      </c>
      <c s="35" t="s">
        <v>52</v>
      </c>
      <c s="6" t="s">
        <v>137</v>
      </c>
      <c s="36" t="s">
        <v>99</v>
      </c>
      <c s="37">
        <v>118.5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27</v>
      </c>
    </row>
    <row r="73" spans="1:5" ht="25.5">
      <c r="A73" s="35" t="s">
        <v>56</v>
      </c>
      <c r="E73" s="39" t="s">
        <v>138</v>
      </c>
    </row>
    <row r="74" spans="1:5" ht="12.75">
      <c r="A74" s="35" t="s">
        <v>58</v>
      </c>
      <c r="E74" s="40" t="s">
        <v>139</v>
      </c>
    </row>
    <row r="75" spans="1:5" ht="153">
      <c r="A75" t="s">
        <v>60</v>
      </c>
      <c r="E75" s="39" t="s">
        <v>140</v>
      </c>
    </row>
    <row r="76" spans="1:16" ht="25.5">
      <c r="A76" t="s">
        <v>49</v>
      </c>
      <c s="34" t="s">
        <v>141</v>
      </c>
      <c s="34" t="s">
        <v>142</v>
      </c>
      <c s="35" t="s">
        <v>52</v>
      </c>
      <c s="6" t="s">
        <v>143</v>
      </c>
      <c s="36" t="s">
        <v>99</v>
      </c>
      <c s="37">
        <v>7.5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27</v>
      </c>
    </row>
    <row r="77" spans="1:5" ht="25.5">
      <c r="A77" s="35" t="s">
        <v>56</v>
      </c>
      <c r="E77" s="39" t="s">
        <v>144</v>
      </c>
    </row>
    <row r="78" spans="1:5" ht="12.75">
      <c r="A78" s="35" t="s">
        <v>58</v>
      </c>
      <c r="E78" s="40" t="s">
        <v>145</v>
      </c>
    </row>
    <row r="79" spans="1:5" ht="153">
      <c r="A79" t="s">
        <v>60</v>
      </c>
      <c r="E79" s="39" t="s">
        <v>140</v>
      </c>
    </row>
    <row r="80" spans="1:16" ht="12.75">
      <c r="A80" t="s">
        <v>49</v>
      </c>
      <c s="34" t="s">
        <v>146</v>
      </c>
      <c s="34" t="s">
        <v>147</v>
      </c>
      <c s="35" t="s">
        <v>50</v>
      </c>
      <c s="6" t="s">
        <v>148</v>
      </c>
      <c s="36" t="s">
        <v>99</v>
      </c>
      <c s="37">
        <v>5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55</v>
      </c>
      <c>
        <f>(M80*21)/100</f>
      </c>
      <c t="s">
        <v>27</v>
      </c>
    </row>
    <row r="81" spans="1:5" ht="25.5">
      <c r="A81" s="35" t="s">
        <v>56</v>
      </c>
      <c r="E81" s="39" t="s">
        <v>149</v>
      </c>
    </row>
    <row r="82" spans="1:5" ht="12.75">
      <c r="A82" s="35" t="s">
        <v>58</v>
      </c>
      <c r="E82" s="40" t="s">
        <v>150</v>
      </c>
    </row>
    <row r="83" spans="1:5" ht="153">
      <c r="A83" t="s">
        <v>60</v>
      </c>
      <c r="E83" s="39" t="s">
        <v>140</v>
      </c>
    </row>
    <row r="84" spans="1:16" ht="12.75">
      <c r="A84" t="s">
        <v>49</v>
      </c>
      <c s="34" t="s">
        <v>151</v>
      </c>
      <c s="34" t="s">
        <v>147</v>
      </c>
      <c s="35" t="s">
        <v>27</v>
      </c>
      <c s="6" t="s">
        <v>148</v>
      </c>
      <c s="36" t="s">
        <v>99</v>
      </c>
      <c s="37">
        <v>8.7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55</v>
      </c>
      <c>
        <f>(M84*21)/100</f>
      </c>
      <c t="s">
        <v>27</v>
      </c>
    </row>
    <row r="85" spans="1:5" ht="38.25">
      <c r="A85" s="35" t="s">
        <v>56</v>
      </c>
      <c r="E85" s="39" t="s">
        <v>152</v>
      </c>
    </row>
    <row r="86" spans="1:5" ht="12.75">
      <c r="A86" s="35" t="s">
        <v>58</v>
      </c>
      <c r="E86" s="40" t="s">
        <v>153</v>
      </c>
    </row>
    <row r="87" spans="1:5" ht="153">
      <c r="A87" t="s">
        <v>60</v>
      </c>
      <c r="E87" s="39" t="s">
        <v>140</v>
      </c>
    </row>
    <row r="88" spans="1:13" ht="12.75">
      <c r="A88" t="s">
        <v>46</v>
      </c>
      <c r="C88" s="31" t="s">
        <v>91</v>
      </c>
      <c r="E88" s="33" t="s">
        <v>154</v>
      </c>
      <c r="J88" s="32">
        <f>0</f>
      </c>
      <c s="32">
        <f>0</f>
      </c>
      <c s="32">
        <f>0+L89</f>
      </c>
      <c s="32">
        <f>0+M89</f>
      </c>
    </row>
    <row r="89" spans="1:16" ht="12.75">
      <c r="A89" t="s">
        <v>49</v>
      </c>
      <c s="34" t="s">
        <v>155</v>
      </c>
      <c s="34" t="s">
        <v>156</v>
      </c>
      <c s="35" t="s">
        <v>52</v>
      </c>
      <c s="6" t="s">
        <v>157</v>
      </c>
      <c s="36" t="s">
        <v>158</v>
      </c>
      <c s="37">
        <v>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55</v>
      </c>
      <c>
        <f>(M89*21)/100</f>
      </c>
      <c t="s">
        <v>27</v>
      </c>
    </row>
    <row r="90" spans="1:5" ht="12.75">
      <c r="A90" s="35" t="s">
        <v>56</v>
      </c>
      <c r="E90" s="39" t="s">
        <v>159</v>
      </c>
    </row>
    <row r="91" spans="1:5" ht="12.75">
      <c r="A91" s="35" t="s">
        <v>58</v>
      </c>
      <c r="E91" s="40" t="s">
        <v>160</v>
      </c>
    </row>
    <row r="92" spans="1:5" ht="25.5">
      <c r="A92" t="s">
        <v>60</v>
      </c>
      <c r="E92" s="39" t="s">
        <v>161</v>
      </c>
    </row>
    <row r="93" spans="1:13" ht="12.75">
      <c r="A93" t="s">
        <v>46</v>
      </c>
      <c r="C93" s="31" t="s">
        <v>96</v>
      </c>
      <c r="E93" s="33" t="s">
        <v>162</v>
      </c>
      <c r="J93" s="32">
        <f>0</f>
      </c>
      <c s="32">
        <f>0</f>
      </c>
      <c s="32">
        <f>0+L94+L98+L102+L106+L110+L114+L118</f>
      </c>
      <c s="32">
        <f>0+M94+M98+M102+M106+M110+M114+M118</f>
      </c>
    </row>
    <row r="94" spans="1:16" ht="25.5">
      <c r="A94" t="s">
        <v>49</v>
      </c>
      <c s="34" t="s">
        <v>163</v>
      </c>
      <c s="34" t="s">
        <v>164</v>
      </c>
      <c s="35" t="s">
        <v>52</v>
      </c>
      <c s="6" t="s">
        <v>165</v>
      </c>
      <c s="36" t="s">
        <v>158</v>
      </c>
      <c s="37">
        <v>9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55</v>
      </c>
      <c>
        <f>(M94*21)/100</f>
      </c>
      <c t="s">
        <v>27</v>
      </c>
    </row>
    <row r="95" spans="1:5" ht="12.75">
      <c r="A95" s="35" t="s">
        <v>56</v>
      </c>
      <c r="E95" s="39" t="s">
        <v>52</v>
      </c>
    </row>
    <row r="96" spans="1:5" ht="153">
      <c r="A96" s="35" t="s">
        <v>58</v>
      </c>
      <c r="E96" s="40" t="s">
        <v>166</v>
      </c>
    </row>
    <row r="97" spans="1:5" ht="63.75">
      <c r="A97" t="s">
        <v>60</v>
      </c>
      <c r="E97" s="39" t="s">
        <v>167</v>
      </c>
    </row>
    <row r="98" spans="1:16" ht="25.5">
      <c r="A98" t="s">
        <v>49</v>
      </c>
      <c s="34" t="s">
        <v>168</v>
      </c>
      <c s="34" t="s">
        <v>169</v>
      </c>
      <c s="35" t="s">
        <v>52</v>
      </c>
      <c s="6" t="s">
        <v>170</v>
      </c>
      <c s="36" t="s">
        <v>158</v>
      </c>
      <c s="37">
        <v>6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55</v>
      </c>
      <c>
        <f>(M98*21)/100</f>
      </c>
      <c t="s">
        <v>27</v>
      </c>
    </row>
    <row r="99" spans="1:5" ht="12.75">
      <c r="A99" s="35" t="s">
        <v>56</v>
      </c>
      <c r="E99" s="39" t="s">
        <v>52</v>
      </c>
    </row>
    <row r="100" spans="1:5" ht="12.75">
      <c r="A100" s="35" t="s">
        <v>58</v>
      </c>
      <c r="E100" s="40" t="s">
        <v>171</v>
      </c>
    </row>
    <row r="101" spans="1:5" ht="51">
      <c r="A101" t="s">
        <v>60</v>
      </c>
      <c r="E101" s="39" t="s">
        <v>172</v>
      </c>
    </row>
    <row r="102" spans="1:16" ht="12.75">
      <c r="A102" t="s">
        <v>49</v>
      </c>
      <c s="34" t="s">
        <v>173</v>
      </c>
      <c s="34" t="s">
        <v>174</v>
      </c>
      <c s="35" t="s">
        <v>52</v>
      </c>
      <c s="6" t="s">
        <v>175</v>
      </c>
      <c s="36" t="s">
        <v>89</v>
      </c>
      <c s="37">
        <v>75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55</v>
      </c>
      <c>
        <f>(M102*21)/100</f>
      </c>
      <c t="s">
        <v>27</v>
      </c>
    </row>
    <row r="103" spans="1:5" ht="12.75">
      <c r="A103" s="35" t="s">
        <v>56</v>
      </c>
      <c r="E103" s="39" t="s">
        <v>52</v>
      </c>
    </row>
    <row r="104" spans="1:5" ht="12.75">
      <c r="A104" s="35" t="s">
        <v>58</v>
      </c>
      <c r="E104" s="40" t="s">
        <v>176</v>
      </c>
    </row>
    <row r="105" spans="1:5" ht="51">
      <c r="A105" t="s">
        <v>60</v>
      </c>
      <c r="E105" s="39" t="s">
        <v>177</v>
      </c>
    </row>
    <row r="106" spans="1:16" ht="12.75">
      <c r="A106" t="s">
        <v>49</v>
      </c>
      <c s="34" t="s">
        <v>178</v>
      </c>
      <c s="34" t="s">
        <v>179</v>
      </c>
      <c s="35" t="s">
        <v>52</v>
      </c>
      <c s="6" t="s">
        <v>180</v>
      </c>
      <c s="36" t="s">
        <v>89</v>
      </c>
      <c s="37">
        <v>74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55</v>
      </c>
      <c>
        <f>(M106*21)/100</f>
      </c>
      <c t="s">
        <v>27</v>
      </c>
    </row>
    <row r="107" spans="1:5" ht="12.75">
      <c r="A107" s="35" t="s">
        <v>56</v>
      </c>
      <c r="E107" s="39" t="s">
        <v>52</v>
      </c>
    </row>
    <row r="108" spans="1:5" ht="25.5">
      <c r="A108" s="35" t="s">
        <v>58</v>
      </c>
      <c r="E108" s="40" t="s">
        <v>181</v>
      </c>
    </row>
    <row r="109" spans="1:5" ht="63.75">
      <c r="A109" t="s">
        <v>60</v>
      </c>
      <c r="E109" s="39" t="s">
        <v>182</v>
      </c>
    </row>
    <row r="110" spans="1:16" ht="12.75">
      <c r="A110" t="s">
        <v>49</v>
      </c>
      <c s="34" t="s">
        <v>183</v>
      </c>
      <c s="34" t="s">
        <v>184</v>
      </c>
      <c s="35" t="s">
        <v>52</v>
      </c>
      <c s="6" t="s">
        <v>185</v>
      </c>
      <c s="36" t="s">
        <v>89</v>
      </c>
      <c s="37">
        <v>205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55</v>
      </c>
      <c>
        <f>(M110*21)/100</f>
      </c>
      <c t="s">
        <v>27</v>
      </c>
    </row>
    <row r="111" spans="1:5" ht="12.75">
      <c r="A111" s="35" t="s">
        <v>56</v>
      </c>
      <c r="E111" s="39" t="s">
        <v>186</v>
      </c>
    </row>
    <row r="112" spans="1:5" ht="63.75">
      <c r="A112" s="35" t="s">
        <v>58</v>
      </c>
      <c r="E112" s="40" t="s">
        <v>187</v>
      </c>
    </row>
    <row r="113" spans="1:5" ht="25.5">
      <c r="A113" t="s">
        <v>60</v>
      </c>
      <c r="E113" s="39" t="s">
        <v>188</v>
      </c>
    </row>
    <row r="114" spans="1:16" ht="12.75">
      <c r="A114" t="s">
        <v>49</v>
      </c>
      <c s="34" t="s">
        <v>189</v>
      </c>
      <c s="34" t="s">
        <v>190</v>
      </c>
      <c s="35" t="s">
        <v>52</v>
      </c>
      <c s="6" t="s">
        <v>191</v>
      </c>
      <c s="36" t="s">
        <v>89</v>
      </c>
      <c s="37">
        <v>205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55</v>
      </c>
      <c>
        <f>(M114*21)/100</f>
      </c>
      <c t="s">
        <v>27</v>
      </c>
    </row>
    <row r="115" spans="1:5" ht="12.75">
      <c r="A115" s="35" t="s">
        <v>56</v>
      </c>
      <c r="E115" s="39" t="s">
        <v>52</v>
      </c>
    </row>
    <row r="116" spans="1:5" ht="63.75">
      <c r="A116" s="35" t="s">
        <v>58</v>
      </c>
      <c r="E116" s="40" t="s">
        <v>187</v>
      </c>
    </row>
    <row r="117" spans="1:5" ht="38.25">
      <c r="A117" t="s">
        <v>60</v>
      </c>
      <c r="E117" s="39" t="s">
        <v>192</v>
      </c>
    </row>
    <row r="118" spans="1:16" ht="12.75">
      <c r="A118" t="s">
        <v>49</v>
      </c>
      <c s="34" t="s">
        <v>193</v>
      </c>
      <c s="34" t="s">
        <v>194</v>
      </c>
      <c s="35" t="s">
        <v>52</v>
      </c>
      <c s="6" t="s">
        <v>195</v>
      </c>
      <c s="36" t="s">
        <v>89</v>
      </c>
      <c s="37">
        <v>73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55</v>
      </c>
      <c>
        <f>(M118*21)/100</f>
      </c>
      <c t="s">
        <v>27</v>
      </c>
    </row>
    <row r="119" spans="1:5" ht="12.75">
      <c r="A119" s="35" t="s">
        <v>56</v>
      </c>
      <c r="E119" s="39" t="s">
        <v>196</v>
      </c>
    </row>
    <row r="120" spans="1:5" ht="12.75">
      <c r="A120" s="35" t="s">
        <v>58</v>
      </c>
      <c r="E120" s="40" t="s">
        <v>197</v>
      </c>
    </row>
    <row r="121" spans="1:5" ht="114.75">
      <c r="A121" t="s">
        <v>60</v>
      </c>
      <c r="E121" s="39" t="s">
        <v>198</v>
      </c>
    </row>
    <row r="122" spans="1:13" ht="12.75">
      <c r="A122" t="s">
        <v>46</v>
      </c>
      <c r="C122" s="31" t="s">
        <v>199</v>
      </c>
      <c r="E122" s="33" t="s">
        <v>200</v>
      </c>
      <c r="J122" s="32">
        <f>0</f>
      </c>
      <c s="32">
        <f>0</f>
      </c>
      <c s="32">
        <f>0+L123+L127+L131+L135</f>
      </c>
      <c s="32">
        <f>0+M123+M127+M131+M135</f>
      </c>
    </row>
    <row r="123" spans="1:16" ht="12.75">
      <c r="A123" t="s">
        <v>49</v>
      </c>
      <c s="34" t="s">
        <v>201</v>
      </c>
      <c s="34" t="s">
        <v>202</v>
      </c>
      <c s="35" t="s">
        <v>52</v>
      </c>
      <c s="6" t="s">
        <v>203</v>
      </c>
      <c s="36" t="s">
        <v>204</v>
      </c>
      <c s="37">
        <v>389.07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27</v>
      </c>
    </row>
    <row r="124" spans="1:5" ht="25.5">
      <c r="A124" s="35" t="s">
        <v>56</v>
      </c>
      <c r="E124" s="39" t="s">
        <v>205</v>
      </c>
    </row>
    <row r="125" spans="1:5" ht="114.75">
      <c r="A125" s="35" t="s">
        <v>58</v>
      </c>
      <c r="E125" s="40" t="s">
        <v>206</v>
      </c>
    </row>
    <row r="126" spans="1:5" ht="25.5">
      <c r="A126" t="s">
        <v>60</v>
      </c>
      <c r="E126" s="39" t="s">
        <v>207</v>
      </c>
    </row>
    <row r="127" spans="1:16" ht="12.75">
      <c r="A127" t="s">
        <v>49</v>
      </c>
      <c s="34" t="s">
        <v>208</v>
      </c>
      <c s="34" t="s">
        <v>209</v>
      </c>
      <c s="35" t="s">
        <v>52</v>
      </c>
      <c s="6" t="s">
        <v>203</v>
      </c>
      <c s="36" t="s">
        <v>204</v>
      </c>
      <c s="37">
        <v>61.05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55</v>
      </c>
      <c>
        <f>(M127*21)/100</f>
      </c>
      <c t="s">
        <v>27</v>
      </c>
    </row>
    <row r="128" spans="1:5" ht="25.5">
      <c r="A128" s="35" t="s">
        <v>56</v>
      </c>
      <c r="E128" s="39" t="s">
        <v>210</v>
      </c>
    </row>
    <row r="129" spans="1:5" ht="25.5">
      <c r="A129" s="35" t="s">
        <v>58</v>
      </c>
      <c r="E129" s="40" t="s">
        <v>211</v>
      </c>
    </row>
    <row r="130" spans="1:5" ht="25.5">
      <c r="A130" t="s">
        <v>60</v>
      </c>
      <c r="E130" s="39" t="s">
        <v>207</v>
      </c>
    </row>
    <row r="131" spans="1:16" ht="12.75">
      <c r="A131" t="s">
        <v>49</v>
      </c>
      <c s="34" t="s">
        <v>212</v>
      </c>
      <c s="34" t="s">
        <v>213</v>
      </c>
      <c s="35" t="s">
        <v>52</v>
      </c>
      <c s="6" t="s">
        <v>203</v>
      </c>
      <c s="36" t="s">
        <v>204</v>
      </c>
      <c s="37">
        <v>26.4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55</v>
      </c>
      <c>
        <f>(M131*21)/100</f>
      </c>
      <c t="s">
        <v>27</v>
      </c>
    </row>
    <row r="132" spans="1:5" ht="25.5">
      <c r="A132" s="35" t="s">
        <v>56</v>
      </c>
      <c r="E132" s="39" t="s">
        <v>214</v>
      </c>
    </row>
    <row r="133" spans="1:5" ht="25.5">
      <c r="A133" s="35" t="s">
        <v>58</v>
      </c>
      <c r="E133" s="40" t="s">
        <v>215</v>
      </c>
    </row>
    <row r="134" spans="1:5" ht="25.5">
      <c r="A134" t="s">
        <v>60</v>
      </c>
      <c r="E134" s="39" t="s">
        <v>207</v>
      </c>
    </row>
    <row r="135" spans="1:16" ht="12.75">
      <c r="A135" t="s">
        <v>49</v>
      </c>
      <c s="34" t="s">
        <v>216</v>
      </c>
      <c s="34" t="s">
        <v>217</v>
      </c>
      <c s="35" t="s">
        <v>52</v>
      </c>
      <c s="6" t="s">
        <v>218</v>
      </c>
      <c s="36" t="s">
        <v>204</v>
      </c>
      <c s="37">
        <v>39.96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55</v>
      </c>
      <c>
        <f>(M135*21)/100</f>
      </c>
      <c t="s">
        <v>27</v>
      </c>
    </row>
    <row r="136" spans="1:5" ht="25.5">
      <c r="A136" s="35" t="s">
        <v>56</v>
      </c>
      <c r="E136" s="39" t="s">
        <v>219</v>
      </c>
    </row>
    <row r="137" spans="1:5" ht="38.25">
      <c r="A137" s="35" t="s">
        <v>58</v>
      </c>
      <c r="E137" s="40" t="s">
        <v>220</v>
      </c>
    </row>
    <row r="138" spans="1:5" ht="25.5">
      <c r="A138" t="s">
        <v>60</v>
      </c>
      <c r="E138" s="39" t="s">
        <v>207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COUNTIFS(L8:L10,"=0",A8:A10,"P")+COUNTIFS(L8:L10,"",A8:A10,"P")+SUM(Q8:Q10)</f>
      </c>
    </row>
    <row r="8" spans="1:13" ht="12.75">
      <c r="A8" t="s">
        <v>44</v>
      </c>
      <c r="C8" s="28" t="s">
        <v>223</v>
      </c>
      <c r="E8" s="30" t="s">
        <v>222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224</v>
      </c>
      <c s="35" t="s">
        <v>52</v>
      </c>
      <c s="6" t="s">
        <v>225</v>
      </c>
      <c s="36" t="s">
        <v>54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226</v>
      </c>
      <c>
        <f>(M10*21)/100</f>
      </c>
      <c t="s">
        <v>27</v>
      </c>
    </row>
    <row r="11" spans="1:5" ht="12.75">
      <c r="A11" s="35" t="s">
        <v>56</v>
      </c>
      <c r="E11" s="39" t="s">
        <v>227</v>
      </c>
    </row>
    <row r="12" spans="1:5" ht="12.75">
      <c r="A12" s="35" t="s">
        <v>58</v>
      </c>
      <c r="E12" s="40" t="s">
        <v>228</v>
      </c>
    </row>
    <row r="13" spans="1:5" ht="12.75">
      <c r="A13" t="s">
        <v>60</v>
      </c>
      <c r="E13" s="39" t="s">
        <v>229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